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2"/>
  </bookViews>
  <sheets>
    <sheet name="Theory" sheetId="1" r:id="rId1"/>
    <sheet name="DATA sheet" sheetId="2" r:id="rId2"/>
    <sheet name="Design" sheetId="3" r:id="rId3"/>
    <sheet name="Drawing " sheetId="4" r:id="rId4"/>
    <sheet name="IS- Table" sheetId="5" r:id="rId5"/>
  </sheets>
  <definedNames>
    <definedName name="_xlnm.Print_Area" localSheetId="1">'DATA sheet'!$A$2:$J$54</definedName>
    <definedName name="_xlnm.Print_Area" localSheetId="2">'Design'!$A$3:$S$115</definedName>
    <definedName name="_xlnm.Print_Area" localSheetId="3">'Drawing '!$A$1:$AJ$56</definedName>
  </definedNames>
  <calcPr fullCalcOnLoad="1"/>
</workbook>
</file>

<file path=xl/sharedStrings.xml><?xml version="1.0" encoding="utf-8"?>
<sst xmlns="http://schemas.openxmlformats.org/spreadsheetml/2006/main" count="447" uniqueCount="234">
  <si>
    <t>=</t>
  </si>
  <si>
    <t>x</t>
  </si>
  <si>
    <t>/</t>
  </si>
  <si>
    <t>+</t>
  </si>
  <si>
    <t>Effective depth required =</t>
  </si>
  <si>
    <r>
      <t>ÖBM/</t>
    </r>
    <r>
      <rPr>
        <sz val="10"/>
        <rFont val="Arial"/>
        <family val="2"/>
      </rPr>
      <t>Rxb</t>
    </r>
  </si>
  <si>
    <t>Ast  =</t>
  </si>
  <si>
    <t xml:space="preserve">using </t>
  </si>
  <si>
    <t xml:space="preserve">mm bars </t>
  </si>
  <si>
    <t>A</t>
  </si>
  <si>
    <r>
      <t>3.14xdia</t>
    </r>
    <r>
      <rPr>
        <vertAlign val="superscript"/>
        <sz val="10"/>
        <rFont val="Arial"/>
        <family val="2"/>
      </rPr>
      <t>2</t>
    </r>
  </si>
  <si>
    <t>4 x100</t>
  </si>
  <si>
    <t>Nomber of Bars =</t>
  </si>
  <si>
    <t>Ast/A</t>
  </si>
  <si>
    <t xml:space="preserve">say </t>
  </si>
  <si>
    <t>No.</t>
  </si>
  <si>
    <t>%</t>
  </si>
  <si>
    <t xml:space="preserve">Hence Provided </t>
  </si>
  <si>
    <t>fy</t>
  </si>
  <si>
    <t xml:space="preserve">Wall width </t>
  </si>
  <si>
    <t>Design Constants:-</t>
  </si>
  <si>
    <t xml:space="preserve">For HYSD Bars </t>
  </si>
  <si>
    <r>
      <t>s</t>
    </r>
    <r>
      <rPr>
        <sz val="12"/>
        <rFont val="Arial"/>
        <family val="2"/>
      </rPr>
      <t>st  =</t>
    </r>
  </si>
  <si>
    <t xml:space="preserve">wt. of concrete </t>
  </si>
  <si>
    <r>
      <t>s</t>
    </r>
    <r>
      <rPr>
        <sz val="12"/>
        <rFont val="Arial"/>
        <family val="2"/>
      </rPr>
      <t>cbc =</t>
    </r>
  </si>
  <si>
    <t>m</t>
  </si>
  <si>
    <r>
      <t>k</t>
    </r>
    <r>
      <rPr>
        <sz val="10"/>
        <rFont val="Arial"/>
        <family val="0"/>
      </rPr>
      <t>=</t>
    </r>
  </si>
  <si>
    <t>m*c</t>
  </si>
  <si>
    <r>
      <t>m*c+</t>
    </r>
    <r>
      <rPr>
        <sz val="12"/>
        <rFont val="Symbol"/>
        <family val="1"/>
      </rPr>
      <t>s</t>
    </r>
    <r>
      <rPr>
        <sz val="12"/>
        <rFont val="Arial"/>
        <family val="2"/>
      </rPr>
      <t>st</t>
    </r>
  </si>
  <si>
    <r>
      <t>j</t>
    </r>
    <r>
      <rPr>
        <sz val="10"/>
        <rFont val="Arial"/>
        <family val="0"/>
      </rPr>
      <t>=1-k/3</t>
    </r>
  </si>
  <si>
    <t>-</t>
  </si>
  <si>
    <r>
      <t>R</t>
    </r>
    <r>
      <rPr>
        <sz val="10"/>
        <rFont val="Arial"/>
        <family val="0"/>
      </rPr>
      <t>=1/2xc x j x k</t>
    </r>
  </si>
  <si>
    <t>mm</t>
  </si>
  <si>
    <t>mtr</t>
  </si>
  <si>
    <t>M</t>
  </si>
  <si>
    <t xml:space="preserve">Steel </t>
  </si>
  <si>
    <r>
      <t>N/mm</t>
    </r>
    <r>
      <rPr>
        <vertAlign val="superscript"/>
        <sz val="10"/>
        <rFont val="Arial"/>
        <family val="2"/>
      </rPr>
      <t>2</t>
    </r>
  </si>
  <si>
    <r>
      <t>N/mm</t>
    </r>
    <r>
      <rPr>
        <vertAlign val="superscript"/>
        <sz val="10"/>
        <rFont val="Arial"/>
        <family val="2"/>
      </rPr>
      <t>3</t>
    </r>
  </si>
  <si>
    <t>Tensile stess</t>
  </si>
  <si>
    <t>Tensile stress</t>
  </si>
  <si>
    <t>Cocrete M</t>
  </si>
  <si>
    <t>Caculcation of B.M. :-</t>
  </si>
  <si>
    <t>or</t>
  </si>
  <si>
    <r>
      <t xml:space="preserve">10 </t>
    </r>
    <r>
      <rPr>
        <vertAlign val="superscript"/>
        <sz val="10"/>
        <rFont val="Arial"/>
        <family val="2"/>
      </rPr>
      <t>6</t>
    </r>
  </si>
  <si>
    <t>D</t>
  </si>
  <si>
    <t>Steel Reiforcement :-</t>
  </si>
  <si>
    <r>
      <t>mm</t>
    </r>
    <r>
      <rPr>
        <vertAlign val="superscript"/>
        <sz val="10"/>
        <rFont val="Arial"/>
        <family val="2"/>
      </rPr>
      <t>2</t>
    </r>
  </si>
  <si>
    <r>
      <t>mm</t>
    </r>
    <r>
      <rPr>
        <vertAlign val="superscript"/>
        <sz val="8"/>
        <rFont val="Arial"/>
        <family val="2"/>
      </rPr>
      <t>2</t>
    </r>
  </si>
  <si>
    <t>x(</t>
  </si>
  <si>
    <t>N/mm2</t>
  </si>
  <si>
    <t>N</t>
  </si>
  <si>
    <t>100Ast</t>
  </si>
  <si>
    <t>bd</t>
  </si>
  <si>
    <r>
      <t>Hence from Table permissible shear (t</t>
    </r>
    <r>
      <rPr>
        <vertAlign val="subscript"/>
        <sz val="10"/>
        <rFont val="Arial"/>
        <family val="2"/>
      </rPr>
      <t>c</t>
    </r>
    <r>
      <rPr>
        <sz val="10"/>
        <rFont val="Arial"/>
        <family val="0"/>
      </rPr>
      <t>)for M</t>
    </r>
  </si>
  <si>
    <t xml:space="preserve">concrete,  for </t>
  </si>
  <si>
    <t>steel</t>
  </si>
  <si>
    <t>VALUES  OF  DESIGN  CONSTANTS</t>
  </si>
  <si>
    <r>
      <t xml:space="preserve">Permissible Bond  stress Table </t>
    </r>
    <r>
      <rPr>
        <b/>
        <sz val="11"/>
        <rFont val="Symbol"/>
        <family val="1"/>
      </rPr>
      <t>t</t>
    </r>
    <r>
      <rPr>
        <b/>
        <vertAlign val="subscript"/>
        <sz val="11"/>
        <rFont val="Arial"/>
        <family val="2"/>
      </rPr>
      <t>bd</t>
    </r>
    <r>
      <rPr>
        <b/>
        <sz val="11"/>
        <rFont val="Arial"/>
        <family val="2"/>
      </rPr>
      <t xml:space="preserve"> </t>
    </r>
    <r>
      <rPr>
        <b/>
        <sz val="11"/>
        <rFont val="Arial"/>
        <family val="0"/>
      </rPr>
      <t>in concrete (IS : 456-2000)</t>
    </r>
  </si>
  <si>
    <t>Grade of concrete</t>
  </si>
  <si>
    <t>M-15</t>
  </si>
  <si>
    <t>M-20</t>
  </si>
  <si>
    <t>M-25</t>
  </si>
  <si>
    <t>M-30</t>
  </si>
  <si>
    <t>M-35</t>
  </si>
  <si>
    <t>M-40</t>
  </si>
  <si>
    <t>M-10</t>
  </si>
  <si>
    <t>M-45</t>
  </si>
  <si>
    <t>M-50</t>
  </si>
  <si>
    <t>Modular Ratio</t>
  </si>
  <si>
    <r>
      <t>t</t>
    </r>
    <r>
      <rPr>
        <vertAlign val="subscript"/>
        <sz val="10"/>
        <rFont val="Arial"/>
        <family val="2"/>
      </rPr>
      <t xml:space="preserve">bd   </t>
    </r>
    <r>
      <rPr>
        <sz val="10"/>
        <rFont val="Arial"/>
        <family val="2"/>
      </rPr>
      <t>(N / mm</t>
    </r>
    <r>
      <rPr>
        <vertAlign val="superscript"/>
        <sz val="10"/>
        <rFont val="Arial"/>
        <family val="2"/>
      </rPr>
      <t>2</t>
    </r>
    <r>
      <rPr>
        <sz val="10"/>
        <rFont val="Arial"/>
        <family val="2"/>
      </rPr>
      <t>)</t>
    </r>
  </si>
  <si>
    <t>--</t>
  </si>
  <si>
    <r>
      <t>s</t>
    </r>
    <r>
      <rPr>
        <vertAlign val="subscript"/>
        <sz val="10"/>
        <rFont val="Arial"/>
        <family val="2"/>
      </rPr>
      <t xml:space="preserve">cbc  </t>
    </r>
    <r>
      <rPr>
        <sz val="10"/>
        <rFont val="Arial"/>
        <family val="2"/>
      </rPr>
      <t>N/mm</t>
    </r>
    <r>
      <rPr>
        <vertAlign val="superscript"/>
        <sz val="10"/>
        <rFont val="Arial"/>
        <family val="2"/>
      </rPr>
      <t>2</t>
    </r>
  </si>
  <si>
    <r>
      <t xml:space="preserve">m </t>
    </r>
    <r>
      <rPr>
        <sz val="12"/>
        <rFont val="Symbol"/>
        <family val="1"/>
      </rPr>
      <t>s</t>
    </r>
    <r>
      <rPr>
        <vertAlign val="subscript"/>
        <sz val="10"/>
        <rFont val="Arial"/>
        <family val="2"/>
      </rPr>
      <t>cbc</t>
    </r>
  </si>
  <si>
    <r>
      <t xml:space="preserve">(a) </t>
    </r>
    <r>
      <rPr>
        <sz val="10"/>
        <rFont val="Symbol"/>
        <family val="1"/>
      </rPr>
      <t>s</t>
    </r>
    <r>
      <rPr>
        <vertAlign val="subscript"/>
        <sz val="10"/>
        <rFont val="Arial"/>
        <family val="2"/>
      </rPr>
      <t>st</t>
    </r>
    <r>
      <rPr>
        <sz val="10"/>
        <rFont val="Arial"/>
        <family val="0"/>
      </rPr>
      <t xml:space="preserve"> = 140 N/mm2 (Fe 250)</t>
    </r>
  </si>
  <si>
    <r>
      <t>k</t>
    </r>
    <r>
      <rPr>
        <vertAlign val="subscript"/>
        <sz val="10"/>
        <rFont val="Arial"/>
        <family val="0"/>
      </rPr>
      <t>c</t>
    </r>
  </si>
  <si>
    <t>Development   Length  in tension</t>
  </si>
  <si>
    <r>
      <t>j</t>
    </r>
    <r>
      <rPr>
        <vertAlign val="subscript"/>
        <sz val="10"/>
        <rFont val="Arial"/>
        <family val="0"/>
      </rPr>
      <t>c</t>
    </r>
  </si>
  <si>
    <r>
      <t>R</t>
    </r>
    <r>
      <rPr>
        <vertAlign val="subscript"/>
        <sz val="10"/>
        <rFont val="Arial"/>
        <family val="0"/>
      </rPr>
      <t>c</t>
    </r>
  </si>
  <si>
    <t>Plain M.S. Bars</t>
  </si>
  <si>
    <t>H.Y.S.D. Bars</t>
  </si>
  <si>
    <r>
      <t>P</t>
    </r>
    <r>
      <rPr>
        <vertAlign val="subscript"/>
        <sz val="10"/>
        <rFont val="Arial"/>
        <family val="0"/>
      </rPr>
      <t>c</t>
    </r>
    <r>
      <rPr>
        <vertAlign val="subscript"/>
        <sz val="10"/>
        <rFont val="Arial"/>
        <family val="2"/>
      </rPr>
      <t xml:space="preserve"> </t>
    </r>
    <r>
      <rPr>
        <sz val="10"/>
        <rFont val="Arial"/>
        <family val="2"/>
      </rPr>
      <t>(%)</t>
    </r>
  </si>
  <si>
    <r>
      <t>t</t>
    </r>
    <r>
      <rPr>
        <vertAlign val="subscript"/>
        <sz val="10"/>
        <rFont val="Arial"/>
        <family val="2"/>
      </rPr>
      <t>bd</t>
    </r>
    <r>
      <rPr>
        <sz val="10"/>
        <rFont val="Arial"/>
        <family val="0"/>
      </rPr>
      <t xml:space="preserve">   (N / mm2)</t>
    </r>
  </si>
  <si>
    <r>
      <t>k</t>
    </r>
    <r>
      <rPr>
        <vertAlign val="subscript"/>
        <sz val="10"/>
        <rFont val="Arial"/>
        <family val="2"/>
      </rPr>
      <t>d</t>
    </r>
    <r>
      <rPr>
        <sz val="10"/>
        <rFont val="Arial"/>
        <family val="0"/>
      </rPr>
      <t xml:space="preserve"> = L</t>
    </r>
    <r>
      <rPr>
        <vertAlign val="subscript"/>
        <sz val="10"/>
        <rFont val="Arial"/>
        <family val="2"/>
      </rPr>
      <t>d</t>
    </r>
    <r>
      <rPr>
        <sz val="10"/>
        <rFont val="Arial"/>
        <family val="0"/>
      </rPr>
      <t xml:space="preserve"> </t>
    </r>
    <r>
      <rPr>
        <sz val="10"/>
        <rFont val="Symbol"/>
        <family val="1"/>
      </rPr>
      <t>F</t>
    </r>
  </si>
  <si>
    <r>
      <t xml:space="preserve">(b) </t>
    </r>
    <r>
      <rPr>
        <sz val="10"/>
        <rFont val="Symbol"/>
        <family val="1"/>
      </rPr>
      <t>s</t>
    </r>
    <r>
      <rPr>
        <vertAlign val="subscript"/>
        <sz val="10"/>
        <rFont val="Arial"/>
        <family val="2"/>
      </rPr>
      <t>st</t>
    </r>
    <r>
      <rPr>
        <sz val="10"/>
        <rFont val="Arial"/>
        <family val="0"/>
      </rPr>
      <t xml:space="preserve"> = 190 N/mm2 </t>
    </r>
  </si>
  <si>
    <t>M 15</t>
  </si>
  <si>
    <t>M 20</t>
  </si>
  <si>
    <t>M 25</t>
  </si>
  <si>
    <t>M 30</t>
  </si>
  <si>
    <r>
      <t xml:space="preserve">(c ) </t>
    </r>
    <r>
      <rPr>
        <sz val="10"/>
        <rFont val="Symbol"/>
        <family val="1"/>
      </rPr>
      <t>s</t>
    </r>
    <r>
      <rPr>
        <vertAlign val="subscript"/>
        <sz val="10"/>
        <rFont val="Arial"/>
        <family val="2"/>
      </rPr>
      <t>st</t>
    </r>
    <r>
      <rPr>
        <sz val="10"/>
        <rFont val="Arial"/>
        <family val="0"/>
      </rPr>
      <t xml:space="preserve"> = 230 N/mm2 (Fe 415)</t>
    </r>
  </si>
  <si>
    <t xml:space="preserve"> M 35</t>
  </si>
  <si>
    <t>M 40</t>
  </si>
  <si>
    <t>M 45</t>
  </si>
  <si>
    <t>M 50</t>
  </si>
  <si>
    <r>
      <t xml:space="preserve">(d) </t>
    </r>
    <r>
      <rPr>
        <sz val="10"/>
        <rFont val="Symbol"/>
        <family val="1"/>
      </rPr>
      <t>s</t>
    </r>
    <r>
      <rPr>
        <vertAlign val="subscript"/>
        <sz val="10"/>
        <rFont val="Arial"/>
        <family val="2"/>
      </rPr>
      <t>st</t>
    </r>
    <r>
      <rPr>
        <sz val="10"/>
        <rFont val="Arial"/>
        <family val="0"/>
      </rPr>
      <t xml:space="preserve"> = 275 N/mm2  (Fe 500)</t>
    </r>
  </si>
  <si>
    <r>
      <t xml:space="preserve">Permissible shear stress Table </t>
    </r>
    <r>
      <rPr>
        <b/>
        <sz val="11"/>
        <rFont val="Symbol"/>
        <family val="1"/>
      </rPr>
      <t>t</t>
    </r>
    <r>
      <rPr>
        <b/>
        <vertAlign val="subscript"/>
        <sz val="11"/>
        <rFont val="Arial"/>
        <family val="2"/>
      </rPr>
      <t>v</t>
    </r>
    <r>
      <rPr>
        <b/>
        <sz val="11"/>
        <rFont val="Arial"/>
        <family val="2"/>
      </rPr>
      <t xml:space="preserve"> </t>
    </r>
    <r>
      <rPr>
        <b/>
        <sz val="11"/>
        <rFont val="Arial"/>
        <family val="0"/>
      </rPr>
      <t>in concrete (IS : 456-2000)</t>
    </r>
  </si>
  <si>
    <r>
      <t>100A</t>
    </r>
    <r>
      <rPr>
        <u val="single"/>
        <vertAlign val="subscript"/>
        <sz val="10"/>
        <rFont val="Arial"/>
        <family val="0"/>
      </rPr>
      <t>s</t>
    </r>
  </si>
  <si>
    <r>
      <t xml:space="preserve">Permissible shear stress </t>
    </r>
    <r>
      <rPr>
        <sz val="10"/>
        <rFont val="Arial"/>
        <family val="2"/>
      </rPr>
      <t xml:space="preserve"> </t>
    </r>
    <r>
      <rPr>
        <sz val="10"/>
        <rFont val="Arial"/>
        <family val="0"/>
      </rPr>
      <t>in concrete  tv  N/mm</t>
    </r>
    <r>
      <rPr>
        <vertAlign val="superscript"/>
        <sz val="10"/>
        <rFont val="Arial"/>
        <family val="2"/>
      </rPr>
      <t>2</t>
    </r>
  </si>
  <si>
    <r>
      <t>&lt;</t>
    </r>
    <r>
      <rPr>
        <sz val="10"/>
        <rFont val="Arial"/>
        <family val="2"/>
      </rPr>
      <t xml:space="preserve">  0.15</t>
    </r>
  </si>
  <si>
    <t>3.00 and above</t>
  </si>
  <si>
    <r>
      <t xml:space="preserve">Maximum shear stress </t>
    </r>
    <r>
      <rPr>
        <sz val="11"/>
        <rFont val="Arial"/>
        <family val="0"/>
      </rPr>
      <t xml:space="preserve"> </t>
    </r>
    <r>
      <rPr>
        <sz val="11"/>
        <rFont val="Symbol"/>
        <family val="1"/>
      </rPr>
      <t>t</t>
    </r>
    <r>
      <rPr>
        <vertAlign val="subscript"/>
        <sz val="11"/>
        <rFont val="Arial"/>
        <family val="2"/>
      </rPr>
      <t>c.m</t>
    </r>
    <r>
      <rPr>
        <b/>
        <vertAlign val="subscript"/>
        <sz val="11"/>
        <rFont val="Arial"/>
        <family val="2"/>
      </rPr>
      <t xml:space="preserve">ax </t>
    </r>
    <r>
      <rPr>
        <b/>
        <sz val="11"/>
        <rFont val="Arial"/>
        <family val="2"/>
      </rPr>
      <t xml:space="preserve"> </t>
    </r>
    <r>
      <rPr>
        <b/>
        <sz val="11"/>
        <rFont val="Arial"/>
        <family val="0"/>
      </rPr>
      <t>in concrete (IS : 456-2000)</t>
    </r>
  </si>
  <si>
    <r>
      <t>t</t>
    </r>
    <r>
      <rPr>
        <vertAlign val="subscript"/>
        <sz val="10"/>
        <rFont val="Arial"/>
        <family val="2"/>
      </rPr>
      <t>c</t>
    </r>
    <r>
      <rPr>
        <sz val="10"/>
        <rFont val="Arial"/>
        <family val="0"/>
      </rPr>
      <t>.</t>
    </r>
    <r>
      <rPr>
        <vertAlign val="subscript"/>
        <sz val="10"/>
        <rFont val="Arial"/>
        <family val="2"/>
      </rPr>
      <t>max</t>
    </r>
    <r>
      <rPr>
        <sz val="10"/>
        <rFont val="Arial"/>
        <family val="0"/>
      </rPr>
      <t xml:space="preserve"> </t>
    </r>
  </si>
  <si>
    <t>b</t>
  </si>
  <si>
    <t>V</t>
  </si>
  <si>
    <t xml:space="preserve"> V</t>
  </si>
  <si>
    <t>Details of reinforcement:-</t>
  </si>
  <si>
    <t>@</t>
  </si>
  <si>
    <t>Ö</t>
  </si>
  <si>
    <t xml:space="preserve">Reinforcement </t>
  </si>
  <si>
    <r>
      <t>mm</t>
    </r>
    <r>
      <rPr>
        <sz val="10"/>
        <rFont val="Symbol"/>
        <family val="1"/>
      </rPr>
      <t xml:space="preserve"> F</t>
    </r>
  </si>
  <si>
    <t xml:space="preserve">Effective Cover </t>
  </si>
  <si>
    <t xml:space="preserve">Nominal  Cover </t>
  </si>
  <si>
    <t xml:space="preserve">Nominal cover </t>
  </si>
  <si>
    <t xml:space="preserve">Effective cover </t>
  </si>
  <si>
    <t>Design of setion :-</t>
  </si>
  <si>
    <t>Or</t>
  </si>
  <si>
    <t xml:space="preserve">Using </t>
  </si>
  <si>
    <r>
      <t>)</t>
    </r>
    <r>
      <rPr>
        <vertAlign val="superscript"/>
        <sz val="10"/>
        <rFont val="Arial"/>
        <family val="2"/>
      </rPr>
      <t>2</t>
    </r>
  </si>
  <si>
    <t>N m</t>
  </si>
  <si>
    <t>K N-m</t>
  </si>
  <si>
    <t>.=</t>
  </si>
  <si>
    <t xml:space="preserve">Max. possible Bending  moment  </t>
  </si>
  <si>
    <r>
      <t xml:space="preserve">x 10 </t>
    </r>
    <r>
      <rPr>
        <vertAlign val="superscript"/>
        <sz val="10"/>
        <rFont val="Arial"/>
        <family val="2"/>
      </rPr>
      <t>6</t>
    </r>
  </si>
  <si>
    <r>
      <t>10</t>
    </r>
    <r>
      <rPr>
        <vertAlign val="superscript"/>
        <sz val="8"/>
        <rFont val="Arial"/>
        <family val="2"/>
      </rPr>
      <t xml:space="preserve"> 6</t>
    </r>
  </si>
  <si>
    <t>+(</t>
  </si>
  <si>
    <t>For  M</t>
  </si>
  <si>
    <t xml:space="preserve">grade concrete and </t>
  </si>
  <si>
    <t xml:space="preserve">mm </t>
  </si>
  <si>
    <t>Hence O.K.</t>
  </si>
  <si>
    <t xml:space="preserve">Shown in drawing </t>
  </si>
  <si>
    <t xml:space="preserve">wall width </t>
  </si>
  <si>
    <r>
      <t xml:space="preserve">Permissible  stress </t>
    </r>
    <r>
      <rPr>
        <b/>
        <sz val="11"/>
        <rFont val="Arial"/>
        <family val="2"/>
      </rPr>
      <t xml:space="preserve"> </t>
    </r>
    <r>
      <rPr>
        <b/>
        <sz val="11"/>
        <rFont val="Arial"/>
        <family val="0"/>
      </rPr>
      <t>in concrete (IS : 456-2000)</t>
    </r>
  </si>
  <si>
    <r>
      <t>Permission stress in compression (N/mm</t>
    </r>
    <r>
      <rPr>
        <vertAlign val="superscript"/>
        <sz val="10"/>
        <rFont val="Arial"/>
        <family val="2"/>
      </rPr>
      <t>2</t>
    </r>
    <r>
      <rPr>
        <sz val="10"/>
        <rFont val="Arial"/>
        <family val="0"/>
      </rPr>
      <t>)</t>
    </r>
  </si>
  <si>
    <r>
      <t>Permissible stress in bond (Average) for plain bars in tention (N/mm</t>
    </r>
    <r>
      <rPr>
        <vertAlign val="superscript"/>
        <sz val="10"/>
        <rFont val="Arial"/>
        <family val="2"/>
      </rPr>
      <t>2</t>
    </r>
    <r>
      <rPr>
        <sz val="10"/>
        <rFont val="Arial"/>
        <family val="0"/>
      </rPr>
      <t>)</t>
    </r>
  </si>
  <si>
    <r>
      <t xml:space="preserve">Bending </t>
    </r>
    <r>
      <rPr>
        <sz val="8"/>
        <rFont val="Symbol"/>
        <family val="1"/>
      </rPr>
      <t>a</t>
    </r>
    <r>
      <rPr>
        <vertAlign val="subscript"/>
        <sz val="8"/>
        <rFont val="Arial"/>
        <family val="2"/>
      </rPr>
      <t>cbc</t>
    </r>
  </si>
  <si>
    <r>
      <t>Direct (</t>
    </r>
    <r>
      <rPr>
        <sz val="11"/>
        <rFont val="Symbol"/>
        <family val="1"/>
      </rPr>
      <t>a</t>
    </r>
    <r>
      <rPr>
        <vertAlign val="subscript"/>
        <sz val="10"/>
        <rFont val="Arial"/>
        <family val="2"/>
      </rPr>
      <t>cc</t>
    </r>
    <r>
      <rPr>
        <sz val="10"/>
        <rFont val="Arial"/>
        <family val="0"/>
      </rPr>
      <t>)</t>
    </r>
  </si>
  <si>
    <t>(N/mm2)</t>
  </si>
  <si>
    <r>
      <t>Kg/m</t>
    </r>
    <r>
      <rPr>
        <vertAlign val="superscript"/>
        <sz val="10"/>
        <rFont val="Arial"/>
        <family val="2"/>
      </rPr>
      <t>2</t>
    </r>
  </si>
  <si>
    <r>
      <t>in kg/m</t>
    </r>
    <r>
      <rPr>
        <vertAlign val="superscript"/>
        <sz val="10"/>
        <rFont val="Arial"/>
        <family val="2"/>
      </rPr>
      <t>2</t>
    </r>
  </si>
  <si>
    <t>M  10</t>
  </si>
  <si>
    <t>M  15</t>
  </si>
  <si>
    <t>M  20</t>
  </si>
  <si>
    <t>M  25</t>
  </si>
  <si>
    <t>M  30</t>
  </si>
  <si>
    <t>M  35</t>
  </si>
  <si>
    <t>M  40</t>
  </si>
  <si>
    <t>M  45</t>
  </si>
  <si>
    <t>M  50</t>
  </si>
  <si>
    <t>DESIGN OF CANTILEVER CHAJJA</t>
  </si>
  <si>
    <r>
      <t>N/m</t>
    </r>
    <r>
      <rPr>
        <vertAlign val="superscript"/>
        <sz val="10"/>
        <rFont val="Arial"/>
        <family val="2"/>
      </rPr>
      <t xml:space="preserve">2 </t>
    </r>
    <r>
      <rPr>
        <sz val="10"/>
        <rFont val="Arial"/>
        <family val="2"/>
      </rPr>
      <t xml:space="preserve"> or</t>
    </r>
  </si>
  <si>
    <r>
      <t>kN/m</t>
    </r>
    <r>
      <rPr>
        <vertAlign val="superscript"/>
        <sz val="10"/>
        <rFont val="Arial"/>
        <family val="2"/>
      </rPr>
      <t xml:space="preserve">2 </t>
    </r>
    <r>
      <rPr>
        <sz val="10"/>
        <rFont val="Arial"/>
        <family val="2"/>
      </rPr>
      <t xml:space="preserve"> </t>
    </r>
  </si>
  <si>
    <r>
      <t>kN/m</t>
    </r>
    <r>
      <rPr>
        <vertAlign val="superscript"/>
        <sz val="10"/>
        <rFont val="Arial"/>
        <family val="2"/>
      </rPr>
      <t>2</t>
    </r>
  </si>
  <si>
    <t xml:space="preserve">Assume average thickness </t>
  </si>
  <si>
    <r>
      <t>Dead weight, per m</t>
    </r>
    <r>
      <rPr>
        <vertAlign val="superscript"/>
        <sz val="10"/>
        <rFont val="Arial"/>
        <family val="2"/>
      </rPr>
      <t>2</t>
    </r>
  </si>
  <si>
    <t>Total weight</t>
  </si>
  <si>
    <r>
      <t>wL</t>
    </r>
    <r>
      <rPr>
        <vertAlign val="superscript"/>
        <sz val="10"/>
        <rFont val="Arial"/>
        <family val="2"/>
      </rPr>
      <t>2</t>
    </r>
  </si>
  <si>
    <r>
      <t>V</t>
    </r>
    <r>
      <rPr>
        <vertAlign val="subscript"/>
        <sz val="10"/>
        <rFont val="Arial"/>
        <family val="2"/>
      </rPr>
      <t>max.</t>
    </r>
  </si>
  <si>
    <t>wL</t>
  </si>
  <si>
    <t>From stiffness (i.e. deflection) point of view, L/d = 7for a cantilever where L=l+d/2 =</t>
  </si>
  <si>
    <t xml:space="preserve">Hence modification factore for HYSD bars </t>
  </si>
  <si>
    <t>W</t>
  </si>
  <si>
    <t xml:space="preserve">Hence </t>
  </si>
  <si>
    <r>
      <t>mm say For M20-Fe415 combination p1.lim'=</t>
    </r>
    <r>
      <rPr>
        <sz val="8"/>
        <rFont val="Arial"/>
        <family val="2"/>
      </rPr>
      <t>0.44%</t>
    </r>
  </si>
  <si>
    <t>d = L/</t>
  </si>
  <si>
    <t>/(</t>
  </si>
  <si>
    <t>)W</t>
  </si>
  <si>
    <t>However, this is a structure of minor importance keep D</t>
  </si>
  <si>
    <t xml:space="preserve">mm at the support. </t>
  </si>
  <si>
    <t xml:space="preserve">Keeping nominal cover of </t>
  </si>
  <si>
    <r>
      <t>mm</t>
    </r>
    <r>
      <rPr>
        <sz val="10"/>
        <rFont val="Symbol"/>
        <family val="1"/>
      </rPr>
      <t xml:space="preserve"> F </t>
    </r>
    <r>
      <rPr>
        <sz val="10"/>
        <rFont val="Arial"/>
        <family val="0"/>
      </rPr>
      <t xml:space="preserve">bars,  D </t>
    </r>
  </si>
  <si>
    <t xml:space="preserve">and using </t>
  </si>
  <si>
    <t>mm at free end</t>
  </si>
  <si>
    <t>Reduce D =</t>
  </si>
  <si>
    <t>Maximum permissble spacing  =</t>
  </si>
  <si>
    <r>
      <t xml:space="preserve">mm </t>
    </r>
    <r>
      <rPr>
        <sz val="10"/>
        <rFont val="Symbol"/>
        <family val="1"/>
      </rPr>
      <t xml:space="preserve">F </t>
    </r>
    <r>
      <rPr>
        <sz val="10"/>
        <rFont val="Arial"/>
        <family val="2"/>
      </rPr>
      <t xml:space="preserve">bar, @ </t>
    </r>
  </si>
  <si>
    <t>mm c/c .</t>
  </si>
  <si>
    <t>3 x d  =</t>
  </si>
  <si>
    <t xml:space="preserve"> which ever is smaller.</t>
  </si>
  <si>
    <r>
      <t>Actual A</t>
    </r>
    <r>
      <rPr>
        <vertAlign val="subscript"/>
        <sz val="10"/>
        <rFont val="Arial"/>
        <family val="2"/>
      </rPr>
      <t>st</t>
    </r>
    <r>
      <rPr>
        <sz val="10"/>
        <rFont val="Arial"/>
        <family val="0"/>
      </rPr>
      <t>=</t>
    </r>
  </si>
  <si>
    <t>Embeded of reinforcement in supports.:-</t>
  </si>
  <si>
    <t xml:space="preserve">                              In order to devlopfull tensile strength at face of support, each bars should be embeded </t>
  </si>
  <si>
    <r>
      <t>into support by a length equal to L</t>
    </r>
    <r>
      <rPr>
        <vertAlign val="subscript"/>
        <sz val="10"/>
        <rFont val="Arial"/>
        <family val="2"/>
      </rPr>
      <t xml:space="preserve">d </t>
    </r>
    <r>
      <rPr>
        <sz val="10"/>
        <rFont val="Arial"/>
        <family val="0"/>
      </rPr>
      <t>= 45</t>
    </r>
    <r>
      <rPr>
        <sz val="10"/>
        <rFont val="Symbol"/>
        <family val="1"/>
      </rPr>
      <t xml:space="preserve"> F</t>
    </r>
    <r>
      <rPr>
        <sz val="10"/>
        <rFont val="Arial"/>
        <family val="0"/>
      </rPr>
      <t xml:space="preserve"> =</t>
    </r>
  </si>
  <si>
    <t xml:space="preserve">mm. </t>
  </si>
  <si>
    <r>
      <t xml:space="preserve">          This could be best achieved by providing one bend of 90</t>
    </r>
    <r>
      <rPr>
        <vertAlign val="superscript"/>
        <sz val="10"/>
        <rFont val="Arial"/>
        <family val="2"/>
      </rPr>
      <t>0</t>
    </r>
    <r>
      <rPr>
        <sz val="10"/>
        <rFont val="Arial"/>
        <family val="0"/>
      </rPr>
      <t xml:space="preserve"> where anchor value of this bend=8</t>
    </r>
    <r>
      <rPr>
        <sz val="10"/>
        <rFont val="Symbol"/>
        <family val="1"/>
      </rPr>
      <t>F</t>
    </r>
    <r>
      <rPr>
        <sz val="10"/>
        <rFont val="Arial"/>
        <family val="0"/>
      </rPr>
      <t xml:space="preserve"> </t>
    </r>
  </si>
  <si>
    <t xml:space="preserve">mm. Thus total anchorage achieved value </t>
  </si>
  <si>
    <t>)'=</t>
  </si>
  <si>
    <r>
      <t>L</t>
    </r>
    <r>
      <rPr>
        <vertAlign val="subscript"/>
        <sz val="10"/>
        <rFont val="Arial"/>
        <family val="2"/>
      </rPr>
      <t>d</t>
    </r>
  </si>
  <si>
    <r>
      <t>L</t>
    </r>
    <r>
      <rPr>
        <b/>
        <vertAlign val="subscript"/>
        <sz val="11"/>
        <rFont val="Arial"/>
        <family val="2"/>
      </rPr>
      <t>d</t>
    </r>
  </si>
  <si>
    <t>Check for shear :-</t>
  </si>
  <si>
    <t>Neglecting the taper and taking an average d=(</t>
  </si>
  <si>
    <t>)-</t>
  </si>
  <si>
    <t>mm       d</t>
  </si>
  <si>
    <r>
      <t>t</t>
    </r>
    <r>
      <rPr>
        <vertAlign val="subscript"/>
        <sz val="12"/>
        <rFont val="Arial"/>
        <family val="2"/>
      </rPr>
      <t>v</t>
    </r>
  </si>
  <si>
    <t>bxd</t>
  </si>
  <si>
    <r>
      <t>Permissible value of</t>
    </r>
    <r>
      <rPr>
        <b/>
        <i/>
        <sz val="10"/>
        <rFont val="Arial"/>
        <family val="2"/>
      </rPr>
      <t xml:space="preserve"> t</t>
    </r>
    <r>
      <rPr>
        <b/>
        <vertAlign val="subscript"/>
        <sz val="10"/>
        <rFont val="Arial"/>
        <family val="2"/>
      </rPr>
      <t>c</t>
    </r>
    <r>
      <rPr>
        <b/>
        <sz val="10"/>
        <rFont val="Arial"/>
        <family val="2"/>
      </rPr>
      <t xml:space="preserve"> =</t>
    </r>
  </si>
  <si>
    <t>p'</t>
  </si>
  <si>
    <r>
      <t>A</t>
    </r>
    <r>
      <rPr>
        <vertAlign val="subscript"/>
        <sz val="10"/>
        <rFont val="Arial"/>
        <family val="2"/>
      </rPr>
      <t>sd</t>
    </r>
  </si>
  <si>
    <t>b x D</t>
  </si>
  <si>
    <t>Distribution reinforcement:-</t>
  </si>
  <si>
    <t>Avrage depth =</t>
  </si>
  <si>
    <t>"=</t>
  </si>
  <si>
    <r>
      <t xml:space="preserve">mm </t>
    </r>
    <r>
      <rPr>
        <sz val="10"/>
        <rFont val="Symbol"/>
        <family val="1"/>
      </rPr>
      <t>F</t>
    </r>
    <r>
      <rPr>
        <sz val="10"/>
        <rFont val="Arial"/>
        <family val="2"/>
      </rPr>
      <t xml:space="preserve"> bars each having </t>
    </r>
  </si>
  <si>
    <t>pitch s=</t>
  </si>
  <si>
    <r>
      <t xml:space="preserve"> x A</t>
    </r>
    <r>
      <rPr>
        <vertAlign val="subscript"/>
        <sz val="10"/>
        <rFont val="Arial"/>
        <family val="2"/>
      </rPr>
      <t>s</t>
    </r>
  </si>
  <si>
    <t xml:space="preserve">However, provied these </t>
  </si>
  <si>
    <t>mm bars @</t>
  </si>
  <si>
    <t>C/C</t>
  </si>
  <si>
    <t>Cear Span</t>
  </si>
  <si>
    <t>As per RCC design ( B.C. punmia ) page 184 example  7.6</t>
  </si>
  <si>
    <t>Distribution bars</t>
  </si>
  <si>
    <t>Main Top bars</t>
  </si>
  <si>
    <t>DESIGN  OF CANTILEVER  CHAJJA</t>
  </si>
  <si>
    <r>
      <t>N/m</t>
    </r>
    <r>
      <rPr>
        <vertAlign val="superscript"/>
        <sz val="10"/>
        <rFont val="Arial"/>
        <family val="2"/>
      </rPr>
      <t>3</t>
    </r>
  </si>
  <si>
    <t>M -</t>
  </si>
  <si>
    <t>Concrete</t>
  </si>
  <si>
    <r>
      <t xml:space="preserve">Super imposed loads </t>
    </r>
    <r>
      <rPr>
        <sz val="8"/>
        <rFont val="Arial"/>
        <family val="2"/>
      </rPr>
      <t>(with finishing)</t>
    </r>
  </si>
  <si>
    <t>wt.of concrete</t>
  </si>
  <si>
    <r>
      <t>s</t>
    </r>
    <r>
      <rPr>
        <vertAlign val="subscript"/>
        <sz val="12"/>
        <rFont val="Arial"/>
        <family val="2"/>
      </rPr>
      <t>cbc</t>
    </r>
  </si>
  <si>
    <t>pk_nandwana @yahoo.co.in</t>
  </si>
  <si>
    <r>
      <t>mm</t>
    </r>
    <r>
      <rPr>
        <sz val="9"/>
        <rFont val="Symbol"/>
        <family val="1"/>
      </rPr>
      <t xml:space="preserve"> f .</t>
    </r>
    <r>
      <rPr>
        <sz val="9"/>
        <rFont val="Arial"/>
        <family val="0"/>
      </rPr>
      <t xml:space="preserve">bars </t>
    </r>
  </si>
  <si>
    <t>mm c/c</t>
  </si>
  <si>
    <r>
      <t>mm</t>
    </r>
    <r>
      <rPr>
        <sz val="10"/>
        <rFont val="Symbol"/>
        <family val="1"/>
      </rPr>
      <t xml:space="preserve"> f</t>
    </r>
    <r>
      <rPr>
        <sz val="10"/>
        <rFont val="Arial"/>
        <family val="0"/>
      </rPr>
      <t xml:space="preserve"> bars</t>
    </r>
  </si>
  <si>
    <t>Name of work :-</t>
  </si>
  <si>
    <t>pkn</t>
  </si>
  <si>
    <t>(A) X - section</t>
  </si>
  <si>
    <r>
      <t>BM</t>
    </r>
  </si>
  <si>
    <t>sst x j x D</t>
  </si>
  <si>
    <r>
      <t>Shear stress  t</t>
    </r>
    <r>
      <rPr>
        <vertAlign val="subscript"/>
        <sz val="10"/>
        <rFont val="Arial"/>
        <family val="2"/>
      </rPr>
      <t>c</t>
    </r>
  </si>
  <si>
    <t>Reiforcement   %</t>
  </si>
  <si>
    <r>
      <t>100A</t>
    </r>
    <r>
      <rPr>
        <b/>
        <u val="single"/>
        <vertAlign val="subscript"/>
        <sz val="10"/>
        <rFont val="Arial"/>
        <family val="2"/>
      </rPr>
      <t>s</t>
    </r>
  </si>
  <si>
    <t xml:space="preserve">here </t>
  </si>
  <si>
    <r>
      <t>t</t>
    </r>
    <r>
      <rPr>
        <vertAlign val="subscript"/>
        <sz val="10"/>
        <rFont val="Arial"/>
        <family val="2"/>
      </rPr>
      <t>v</t>
    </r>
  </si>
  <si>
    <r>
      <t>t</t>
    </r>
    <r>
      <rPr>
        <vertAlign val="subscript"/>
        <sz val="10"/>
        <rFont val="Arial"/>
        <family val="2"/>
      </rPr>
      <t xml:space="preserve">c </t>
    </r>
  </si>
  <si>
    <t>pk_nandwana@yahoo.co.in</t>
  </si>
  <si>
    <t xml:space="preserve">                            A cantilever slab bends down wards, with the result that tension is devloped at the upper face. Hence reiforcement is provided at upper face, The span of slab is taken equal to the actual length.or over hang plus half the effective depth If the width of cantilever is long, 1meter length of the cantilever is taken for the design purpose. However, if the the width of cantilever is short, whole width may be taken as the width of slab for design purpose.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</si>
</sst>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00"/>
    <numFmt numFmtId="168" formatCode="0.000000000"/>
    <numFmt numFmtId="169" formatCode="0.00000000"/>
    <numFmt numFmtId="170" formatCode="0.0000000"/>
    <numFmt numFmtId="171" formatCode="0.000000"/>
    <numFmt numFmtId="172" formatCode="0.00000"/>
    <numFmt numFmtId="173" formatCode="0.00000000000000"/>
    <numFmt numFmtId="174" formatCode="0.0000000000000"/>
    <numFmt numFmtId="175" formatCode="0.000000000000"/>
    <numFmt numFmtId="176" formatCode="0.00000000000"/>
  </numFmts>
  <fonts count="67">
    <font>
      <sz val="10"/>
      <name val="Arial"/>
      <family val="0"/>
    </font>
    <font>
      <b/>
      <sz val="10"/>
      <name val="Arial"/>
      <family val="2"/>
    </font>
    <font>
      <vertAlign val="superscript"/>
      <sz val="10"/>
      <name val="Arial"/>
      <family val="2"/>
    </font>
    <font>
      <sz val="10"/>
      <name val="Symbol"/>
      <family val="1"/>
    </font>
    <font>
      <sz val="9"/>
      <name val="Arial"/>
      <family val="0"/>
    </font>
    <font>
      <sz val="9"/>
      <name val="Symbol"/>
      <family val="1"/>
    </font>
    <font>
      <sz val="8"/>
      <name val="Arial"/>
      <family val="0"/>
    </font>
    <font>
      <sz val="12"/>
      <name val="Symbol"/>
      <family val="1"/>
    </font>
    <font>
      <sz val="12"/>
      <name val="Arial"/>
      <family val="2"/>
    </font>
    <font>
      <b/>
      <u val="single"/>
      <sz val="10"/>
      <name val="Arial"/>
      <family val="2"/>
    </font>
    <font>
      <b/>
      <sz val="11"/>
      <name val="Arial"/>
      <family val="2"/>
    </font>
    <font>
      <vertAlign val="superscript"/>
      <sz val="8"/>
      <name val="Arial"/>
      <family val="2"/>
    </font>
    <font>
      <u val="single"/>
      <sz val="10"/>
      <name val="Arial"/>
      <family val="0"/>
    </font>
    <font>
      <b/>
      <i/>
      <u val="single"/>
      <sz val="10"/>
      <name val="Arial"/>
      <family val="2"/>
    </font>
    <font>
      <vertAlign val="subscript"/>
      <sz val="10"/>
      <name val="Arial"/>
      <family val="2"/>
    </font>
    <font>
      <sz val="11"/>
      <name val="Arial"/>
      <family val="0"/>
    </font>
    <font>
      <b/>
      <sz val="11"/>
      <name val="Symbol"/>
      <family val="1"/>
    </font>
    <font>
      <b/>
      <vertAlign val="subscript"/>
      <sz val="11"/>
      <name val="Arial"/>
      <family val="2"/>
    </font>
    <font>
      <u val="single"/>
      <vertAlign val="subscript"/>
      <sz val="10"/>
      <name val="Arial"/>
      <family val="0"/>
    </font>
    <font>
      <sz val="11"/>
      <name val="Symbol"/>
      <family val="1"/>
    </font>
    <font>
      <vertAlign val="subscript"/>
      <sz val="11"/>
      <name val="Arial"/>
      <family val="2"/>
    </font>
    <font>
      <b/>
      <i/>
      <sz val="10"/>
      <name val="Arial"/>
      <family val="2"/>
    </font>
    <font>
      <u val="single"/>
      <sz val="10"/>
      <name val="Symbol"/>
      <family val="1"/>
    </font>
    <font>
      <b/>
      <sz val="12"/>
      <name val="Arial"/>
      <family val="2"/>
    </font>
    <font>
      <sz val="8"/>
      <name val="Symbol"/>
      <family val="1"/>
    </font>
    <font>
      <vertAlign val="subscript"/>
      <sz val="8"/>
      <name val="Arial"/>
      <family val="2"/>
    </font>
    <font>
      <vertAlign val="subscript"/>
      <sz val="12"/>
      <name val="Arial"/>
      <family val="2"/>
    </font>
    <font>
      <b/>
      <vertAlign val="subscript"/>
      <sz val="10"/>
      <name val="Arial"/>
      <family val="2"/>
    </font>
    <font>
      <b/>
      <sz val="9"/>
      <name val="Arial"/>
      <family val="2"/>
    </font>
    <font>
      <b/>
      <u val="single"/>
      <vertAlign val="subscript"/>
      <sz val="10"/>
      <name val="Arial"/>
      <family val="2"/>
    </font>
    <font>
      <u val="single"/>
      <sz val="10"/>
      <color indexed="12"/>
      <name val="Arial"/>
      <family val="0"/>
    </font>
    <font>
      <u val="single"/>
      <sz val="8"/>
      <color indexed="12"/>
      <name val="Arial"/>
      <family val="0"/>
    </font>
    <font>
      <b/>
      <i/>
      <u val="single"/>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15"/>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11">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0" fontId="0" fillId="0" borderId="0" xfId="0" applyAlignment="1">
      <alignment horizontal="center"/>
    </xf>
    <xf numFmtId="0" fontId="0" fillId="0" borderId="0" xfId="0" applyAlignment="1" quotePrefix="1">
      <alignment/>
    </xf>
    <xf numFmtId="1" fontId="0" fillId="0" borderId="0" xfId="0" applyNumberFormat="1" applyAlignment="1">
      <alignment horizontal="center"/>
    </xf>
    <xf numFmtId="2" fontId="1" fillId="0" borderId="0" xfId="0" applyNumberFormat="1" applyFont="1" applyAlignment="1">
      <alignment horizontal="center"/>
    </xf>
    <xf numFmtId="0" fontId="0" fillId="0" borderId="0" xfId="0" applyAlignment="1" quotePrefix="1">
      <alignment horizontal="center"/>
    </xf>
    <xf numFmtId="0" fontId="1" fillId="0" borderId="0" xfId="0" applyFont="1" applyAlignment="1">
      <alignment horizontal="right"/>
    </xf>
    <xf numFmtId="0" fontId="0" fillId="0" borderId="0" xfId="0" applyFont="1" applyAlignment="1">
      <alignment horizontal="center"/>
    </xf>
    <xf numFmtId="0" fontId="1" fillId="0" borderId="0" xfId="0" applyFont="1" applyAlignment="1" quotePrefix="1">
      <alignment/>
    </xf>
    <xf numFmtId="0" fontId="0" fillId="0" borderId="0" xfId="0" applyAlignment="1">
      <alignment horizontal="center" vertical="center"/>
    </xf>
    <xf numFmtId="0" fontId="0" fillId="0" borderId="10" xfId="0" applyBorder="1" applyAlignment="1">
      <alignment/>
    </xf>
    <xf numFmtId="0" fontId="0" fillId="0" borderId="0" xfId="0" applyAlignment="1">
      <alignment horizontal="right"/>
    </xf>
    <xf numFmtId="0" fontId="0" fillId="0" borderId="0" xfId="0" applyFont="1" applyAlignment="1">
      <alignment/>
    </xf>
    <xf numFmtId="0" fontId="0" fillId="0" borderId="0" xfId="0" applyAlignment="1">
      <alignment vertical="center"/>
    </xf>
    <xf numFmtId="0" fontId="0" fillId="0" borderId="0" xfId="0"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quotePrefix="1">
      <alignment horizontal="center"/>
    </xf>
    <xf numFmtId="0" fontId="8" fillId="0" borderId="0" xfId="0" applyFont="1" applyAlignment="1">
      <alignment horizontal="center"/>
    </xf>
    <xf numFmtId="0" fontId="0" fillId="0" borderId="10" xfId="0" applyFont="1" applyBorder="1" applyAlignment="1">
      <alignment horizontal="center"/>
    </xf>
    <xf numFmtId="0" fontId="7" fillId="0" borderId="0" xfId="0" applyFont="1" applyFill="1" applyBorder="1" applyAlignment="1" quotePrefix="1">
      <alignment horizontal="center"/>
    </xf>
    <xf numFmtId="0" fontId="3" fillId="0" borderId="0" xfId="0" applyFont="1" applyAlignment="1">
      <alignment horizontal="center" vertical="center"/>
    </xf>
    <xf numFmtId="165" fontId="1" fillId="0" borderId="0" xfId="0" applyNumberFormat="1" applyFont="1" applyAlignment="1">
      <alignment horizontal="center"/>
    </xf>
    <xf numFmtId="0" fontId="13" fillId="0" borderId="0" xfId="0" applyFont="1" applyAlignment="1">
      <alignment/>
    </xf>
    <xf numFmtId="0" fontId="13" fillId="0" borderId="0" xfId="0" applyFont="1" applyAlignment="1">
      <alignment vertical="center"/>
    </xf>
    <xf numFmtId="0" fontId="9" fillId="0" borderId="0" xfId="0" applyFont="1" applyAlignment="1">
      <alignment/>
    </xf>
    <xf numFmtId="1" fontId="10" fillId="0" borderId="0" xfId="0" applyNumberFormat="1" applyFont="1" applyAlignment="1">
      <alignment horizontal="center"/>
    </xf>
    <xf numFmtId="0" fontId="0" fillId="0" borderId="0" xfId="0" applyFill="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Font="1" applyAlignment="1">
      <alignment/>
    </xf>
    <xf numFmtId="1" fontId="0" fillId="0" borderId="0" xfId="0" applyNumberFormat="1" applyFont="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xf>
    <xf numFmtId="0" fontId="0" fillId="0" borderId="0" xfId="0" applyFont="1" applyAlignment="1" quotePrefix="1">
      <alignment horizontal="center" vertical="center"/>
    </xf>
    <xf numFmtId="1" fontId="0" fillId="0" borderId="0" xfId="0" applyNumberFormat="1" applyFont="1" applyAlignment="1">
      <alignment horizontal="center" vertical="center"/>
    </xf>
    <xf numFmtId="0" fontId="0" fillId="0" borderId="0" xfId="0" applyFont="1" applyAlignment="1">
      <alignment horizontal="center" wrapText="1"/>
    </xf>
    <xf numFmtId="2" fontId="0" fillId="0" borderId="0" xfId="0" applyNumberFormat="1" applyFont="1" applyAlignment="1">
      <alignment horizontal="center" vertical="center"/>
    </xf>
    <xf numFmtId="0" fontId="0" fillId="0" borderId="0" xfId="0" applyFont="1" applyAlignment="1">
      <alignment horizontal="left" vertical="center"/>
    </xf>
    <xf numFmtId="165" fontId="0"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Alignment="1" quotePrefix="1">
      <alignment/>
    </xf>
    <xf numFmtId="0" fontId="0" fillId="0" borderId="10" xfId="0" applyFont="1" applyBorder="1" applyAlignment="1">
      <alignment/>
    </xf>
    <xf numFmtId="2"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quotePrefix="1">
      <alignment vertical="center"/>
    </xf>
    <xf numFmtId="2" fontId="0" fillId="0" borderId="0" xfId="0" applyNumberFormat="1" applyFont="1" applyAlignment="1">
      <alignment vertical="center"/>
    </xf>
    <xf numFmtId="0" fontId="0" fillId="0" borderId="0" xfId="0" applyFont="1" applyAlignment="1">
      <alignment horizontal="right"/>
    </xf>
    <xf numFmtId="0" fontId="0" fillId="0" borderId="0" xfId="0" applyFont="1" applyAlignment="1" quotePrefix="1">
      <alignment horizontal="left" vertical="center"/>
    </xf>
    <xf numFmtId="2" fontId="10" fillId="0" borderId="0" xfId="0" applyNumberFormat="1" applyFont="1" applyAlignment="1">
      <alignment horizontal="center"/>
    </xf>
    <xf numFmtId="0" fontId="0" fillId="0" borderId="0" xfId="0" applyFont="1" applyAlignment="1">
      <alignment horizontal="left" vertical="center"/>
    </xf>
    <xf numFmtId="0" fontId="0" fillId="0" borderId="0" xfId="0" applyFont="1" applyFill="1" applyAlignment="1">
      <alignment horizontal="center" vertical="center"/>
    </xf>
    <xf numFmtId="0" fontId="0" fillId="0" borderId="0" xfId="0" applyFont="1" applyFill="1" applyAlignment="1" quotePrefix="1">
      <alignment horizontal="center"/>
    </xf>
    <xf numFmtId="1" fontId="0" fillId="0" borderId="0" xfId="0" applyNumberFormat="1" applyFont="1" applyAlignment="1">
      <alignment horizontal="left"/>
    </xf>
    <xf numFmtId="0" fontId="0" fillId="0" borderId="0" xfId="0" applyAlignment="1" quotePrefix="1">
      <alignment horizontal="center"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1" fontId="10" fillId="0" borderId="0" xfId="0" applyNumberFormat="1" applyFont="1" applyAlignment="1">
      <alignment horizontal="center" vertical="center"/>
    </xf>
    <xf numFmtId="0" fontId="0" fillId="0" borderId="11"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alignment vertical="center"/>
    </xf>
    <xf numFmtId="0" fontId="0" fillId="0" borderId="0" xfId="0" applyFont="1" applyBorder="1" applyAlignment="1" quotePrefix="1">
      <alignment vertical="center"/>
    </xf>
    <xf numFmtId="0" fontId="13" fillId="0" borderId="0" xfId="0" applyFont="1" applyBorder="1" applyAlignment="1">
      <alignment vertical="center"/>
    </xf>
    <xf numFmtId="0" fontId="0" fillId="0" borderId="0" xfId="0" applyAlignment="1" quotePrefix="1">
      <alignment vertical="center"/>
    </xf>
    <xf numFmtId="0" fontId="1" fillId="0" borderId="0" xfId="0" applyFont="1" applyAlignment="1">
      <alignment horizontal="center" vertical="center"/>
    </xf>
    <xf numFmtId="1" fontId="0" fillId="0" borderId="10" xfId="0" applyNumberFormat="1" applyBorder="1" applyAlignment="1">
      <alignment/>
    </xf>
    <xf numFmtId="165" fontId="0" fillId="0" borderId="0" xfId="0" applyNumberFormat="1" applyAlignment="1">
      <alignment horizontal="center"/>
    </xf>
    <xf numFmtId="1" fontId="0" fillId="0" borderId="0" xfId="0" applyNumberFormat="1" applyAlignment="1">
      <alignment horizontal="left"/>
    </xf>
    <xf numFmtId="0" fontId="4" fillId="0" borderId="0" xfId="0" applyFont="1" applyAlignment="1">
      <alignment vertical="center"/>
    </xf>
    <xf numFmtId="0" fontId="0" fillId="0" borderId="0" xfId="0" applyBorder="1" applyAlignment="1">
      <alignment/>
    </xf>
    <xf numFmtId="0" fontId="0" fillId="0" borderId="0" xfId="0" applyBorder="1" applyAlignment="1">
      <alignment horizontal="center"/>
    </xf>
    <xf numFmtId="0" fontId="10" fillId="0" borderId="0" xfId="0" applyFont="1" applyAlignment="1">
      <alignment vertical="center"/>
    </xf>
    <xf numFmtId="1" fontId="4" fillId="0" borderId="0" xfId="0" applyNumberFormat="1" applyFont="1" applyBorder="1" applyAlignment="1">
      <alignment horizontal="center"/>
    </xf>
    <xf numFmtId="0" fontId="0" fillId="0" borderId="0" xfId="0" applyBorder="1" applyAlignment="1" quotePrefix="1">
      <alignment horizontal="center"/>
    </xf>
    <xf numFmtId="0" fontId="0" fillId="0" borderId="0" xfId="0" applyFont="1" applyAlignment="1" quotePrefix="1">
      <alignment horizontal="center" vertical="center"/>
    </xf>
    <xf numFmtId="0" fontId="0" fillId="0" borderId="0" xfId="0" applyFont="1" applyAlignment="1">
      <alignment horizontal="center" vertical="center"/>
    </xf>
    <xf numFmtId="2" fontId="0" fillId="0" borderId="0" xfId="0" applyNumberFormat="1" applyFont="1" applyBorder="1" applyAlignment="1">
      <alignment horizontal="center" vertical="center"/>
    </xf>
    <xf numFmtId="164" fontId="0" fillId="0" borderId="0" xfId="0" applyNumberFormat="1" applyFont="1" applyAlignment="1">
      <alignment horizontal="center" vertical="center"/>
    </xf>
    <xf numFmtId="0" fontId="6" fillId="0" borderId="0" xfId="0" applyFont="1" applyAlignment="1">
      <alignment horizontal="center" vertical="center"/>
    </xf>
    <xf numFmtId="2" fontId="10" fillId="0" borderId="0" xfId="0" applyNumberFormat="1" applyFont="1" applyAlignment="1">
      <alignment horizontal="left"/>
    </xf>
    <xf numFmtId="0" fontId="0" fillId="0" borderId="0" xfId="0" applyFont="1" applyBorder="1" applyAlignment="1" quotePrefix="1">
      <alignment horizontal="center" vertical="center"/>
    </xf>
    <xf numFmtId="1" fontId="0" fillId="0" borderId="10" xfId="0" applyNumberFormat="1" applyFont="1" applyBorder="1" applyAlignment="1">
      <alignment horizontal="center"/>
    </xf>
    <xf numFmtId="1" fontId="0" fillId="0" borderId="0" xfId="0" applyNumberFormat="1" applyBorder="1" applyAlignment="1">
      <alignment horizontal="center"/>
    </xf>
    <xf numFmtId="1" fontId="0" fillId="0" borderId="0" xfId="0" applyNumberFormat="1" applyAlignment="1">
      <alignment/>
    </xf>
    <xf numFmtId="0" fontId="1" fillId="0" borderId="0" xfId="0" applyFont="1" applyAlignment="1">
      <alignment vertical="center"/>
    </xf>
    <xf numFmtId="1" fontId="0" fillId="0" borderId="0" xfId="0" applyNumberFormat="1" applyFont="1" applyAlignment="1">
      <alignment horizontal="center" vertical="center"/>
    </xf>
    <xf numFmtId="0" fontId="0" fillId="0" borderId="0" xfId="0" applyAlignment="1">
      <alignment vertical="center" wrapText="1"/>
    </xf>
    <xf numFmtId="2" fontId="0" fillId="0" borderId="0" xfId="0" applyNumberFormat="1" applyFont="1" applyBorder="1" applyAlignment="1">
      <alignment horizontal="right" vertical="center"/>
    </xf>
    <xf numFmtId="2" fontId="0" fillId="0" borderId="0" xfId="0" applyNumberFormat="1" applyFont="1" applyBorder="1" applyAlignment="1" quotePrefix="1">
      <alignment horizontal="left" vertical="center"/>
    </xf>
    <xf numFmtId="2" fontId="0" fillId="0" borderId="0" xfId="0" applyNumberFormat="1" applyFont="1" applyBorder="1" applyAlignment="1">
      <alignment vertical="center"/>
    </xf>
    <xf numFmtId="1" fontId="0" fillId="0" borderId="0" xfId="0" applyNumberFormat="1" applyFont="1" applyAlignment="1" quotePrefix="1">
      <alignment vertical="center"/>
    </xf>
    <xf numFmtId="2" fontId="6" fillId="0" borderId="10" xfId="0" applyNumberFormat="1" applyFont="1" applyBorder="1" applyAlignment="1">
      <alignment vertical="center"/>
    </xf>
    <xf numFmtId="1" fontId="0" fillId="0" borderId="0" xfId="0" applyNumberFormat="1" applyFont="1" applyBorder="1" applyAlignment="1" quotePrefix="1">
      <alignment horizontal="left" vertical="center"/>
    </xf>
    <xf numFmtId="2" fontId="0" fillId="0" borderId="0" xfId="0" applyNumberFormat="1" applyFont="1" applyAlignment="1">
      <alignment vertical="center" wrapText="1"/>
    </xf>
    <xf numFmtId="2" fontId="0" fillId="0" borderId="10" xfId="0" applyNumberFormat="1" applyBorder="1" applyAlignment="1">
      <alignment horizontal="center"/>
    </xf>
    <xf numFmtId="2" fontId="10" fillId="0" borderId="0" xfId="0" applyNumberFormat="1" applyFont="1" applyAlignment="1">
      <alignment horizontal="left" vertical="center"/>
    </xf>
    <xf numFmtId="1" fontId="0" fillId="0" borderId="10" xfId="0" applyNumberFormat="1" applyFont="1" applyBorder="1" applyAlignment="1">
      <alignment horizontal="center" vertical="center"/>
    </xf>
    <xf numFmtId="1" fontId="15" fillId="0" borderId="0" xfId="0" applyNumberFormat="1" applyFont="1" applyBorder="1" applyAlignment="1" quotePrefix="1">
      <alignment horizontal="center"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2" fontId="0" fillId="0" borderId="0" xfId="0" applyNumberFormat="1" applyBorder="1" applyAlignment="1">
      <alignment vertical="center"/>
    </xf>
    <xf numFmtId="165"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quotePrefix="1">
      <alignment vertical="center"/>
    </xf>
    <xf numFmtId="1" fontId="0" fillId="0" borderId="0" xfId="0" applyNumberFormat="1" applyBorder="1" applyAlignment="1">
      <alignment/>
    </xf>
    <xf numFmtId="0" fontId="0" fillId="0" borderId="0" xfId="0" applyBorder="1" applyAlignment="1">
      <alignment/>
    </xf>
    <xf numFmtId="1" fontId="10" fillId="0" borderId="0" xfId="0" applyNumberFormat="1" applyFont="1" applyAlignment="1">
      <alignment vertical="center"/>
    </xf>
    <xf numFmtId="0" fontId="0"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10" xfId="0" applyFont="1" applyBorder="1" applyAlignment="1">
      <alignment/>
    </xf>
    <xf numFmtId="0" fontId="3" fillId="0" borderId="0" xfId="0" applyFont="1" applyBorder="1" applyAlignment="1">
      <alignment vertical="center"/>
    </xf>
    <xf numFmtId="1"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12" fillId="0" borderId="0" xfId="0" applyFont="1" applyBorder="1" applyAlignment="1">
      <alignment vertical="center"/>
    </xf>
    <xf numFmtId="0" fontId="0" fillId="0" borderId="0" xfId="0" applyFont="1" applyBorder="1" applyAlignment="1">
      <alignment horizontal="left"/>
    </xf>
    <xf numFmtId="0" fontId="12" fillId="0" borderId="0" xfId="0" applyFont="1" applyBorder="1" applyAlignment="1">
      <alignment horizontal="right" vertical="center"/>
    </xf>
    <xf numFmtId="0" fontId="0" fillId="0" borderId="10" xfId="0" applyBorder="1" applyAlignment="1" quotePrefix="1">
      <alignment/>
    </xf>
    <xf numFmtId="2" fontId="0" fillId="0" borderId="0" xfId="0" applyNumberFormat="1" applyFont="1" applyAlignment="1">
      <alignment horizontal="right" vertical="center"/>
    </xf>
    <xf numFmtId="0" fontId="10" fillId="0" borderId="0" xfId="0" applyFont="1" applyBorder="1" applyAlignment="1">
      <alignment horizontal="center" vertical="center"/>
    </xf>
    <xf numFmtId="1" fontId="0" fillId="0" borderId="10" xfId="0" applyNumberFormat="1" applyBorder="1" applyAlignment="1">
      <alignment horizontal="center" vertical="center"/>
    </xf>
    <xf numFmtId="0" fontId="0" fillId="0" borderId="0" xfId="0" applyAlignment="1">
      <alignment wrapText="1"/>
    </xf>
    <xf numFmtId="0" fontId="10" fillId="0" borderId="0" xfId="0" applyFont="1" applyBorder="1" applyAlignment="1">
      <alignment horizontal="center" vertical="center"/>
    </xf>
    <xf numFmtId="2" fontId="0" fillId="0" borderId="0" xfId="0" applyNumberFormat="1" applyFill="1" applyBorder="1" applyAlignment="1">
      <alignment horizontal="center" vertical="center"/>
    </xf>
    <xf numFmtId="0" fontId="0" fillId="0" borderId="0" xfId="0" applyAlignment="1">
      <alignment vertical="top" wrapText="1"/>
    </xf>
    <xf numFmtId="0" fontId="1" fillId="0" borderId="0" xfId="0" applyFont="1" applyAlignment="1">
      <alignment wrapText="1"/>
    </xf>
    <xf numFmtId="1" fontId="1" fillId="0" borderId="0" xfId="0" applyNumberFormat="1" applyFont="1" applyAlignment="1">
      <alignment horizontal="center"/>
    </xf>
    <xf numFmtId="2" fontId="0" fillId="0" borderId="0" xfId="0" applyNumberFormat="1" applyFont="1" applyAlignment="1" quotePrefix="1">
      <alignment vertical="center"/>
    </xf>
    <xf numFmtId="1" fontId="0" fillId="0" borderId="0" xfId="0" applyNumberFormat="1" applyFont="1" applyAlignment="1">
      <alignment vertical="center"/>
    </xf>
    <xf numFmtId="1" fontId="0" fillId="0" borderId="0" xfId="0" applyNumberFormat="1" applyFont="1" applyAlignment="1">
      <alignment horizontal="center" vertical="center" wrapText="1"/>
    </xf>
    <xf numFmtId="165" fontId="6" fillId="0" borderId="10" xfId="0" applyNumberFormat="1" applyFont="1" applyBorder="1" applyAlignment="1">
      <alignment vertical="center"/>
    </xf>
    <xf numFmtId="0" fontId="22" fillId="0" borderId="0" xfId="0" applyFont="1" applyAlignment="1">
      <alignment vertical="top"/>
    </xf>
    <xf numFmtId="1" fontId="0" fillId="0" borderId="0" xfId="0" applyNumberFormat="1" applyFont="1" applyAlignment="1">
      <alignment horizontal="left" vertical="center"/>
    </xf>
    <xf numFmtId="10" fontId="0" fillId="0" borderId="0" xfId="0" applyNumberFormat="1" applyFont="1" applyAlignment="1">
      <alignment/>
    </xf>
    <xf numFmtId="0" fontId="22" fillId="0" borderId="0" xfId="0" applyFont="1" applyAlignment="1">
      <alignment horizontal="center" vertical="center"/>
    </xf>
    <xf numFmtId="0" fontId="0" fillId="0" borderId="0" xfId="0" applyAlignment="1">
      <alignment/>
    </xf>
    <xf numFmtId="0" fontId="0" fillId="0" borderId="0" xfId="0" applyFont="1" applyAlignment="1" quotePrefix="1">
      <alignment wrapText="1"/>
    </xf>
    <xf numFmtId="1" fontId="0" fillId="0" borderId="0" xfId="0" applyNumberFormat="1" applyFont="1" applyAlignment="1">
      <alignment vertical="center"/>
    </xf>
    <xf numFmtId="1" fontId="15" fillId="0" borderId="10" xfId="0" applyNumberFormat="1" applyFont="1" applyBorder="1" applyAlignment="1">
      <alignment horizontal="center" vertical="center"/>
    </xf>
    <xf numFmtId="164" fontId="0" fillId="0" borderId="10" xfId="0" applyNumberFormat="1" applyFont="1" applyBorder="1" applyAlignment="1">
      <alignment horizontal="center" vertical="center"/>
    </xf>
    <xf numFmtId="0" fontId="13" fillId="0" borderId="0" xfId="0" applyFont="1" applyAlignment="1">
      <alignment horizontal="left"/>
    </xf>
    <xf numFmtId="1" fontId="0" fillId="0" borderId="0" xfId="0" applyNumberFormat="1" applyAlignment="1">
      <alignment/>
    </xf>
    <xf numFmtId="0" fontId="0" fillId="0" borderId="0" xfId="0" applyAlignment="1" quotePrefix="1">
      <alignment/>
    </xf>
    <xf numFmtId="0" fontId="1" fillId="0" borderId="0" xfId="0" applyFont="1" applyAlignment="1">
      <alignment horizontal="center" wrapText="1"/>
    </xf>
    <xf numFmtId="164" fontId="0" fillId="0" borderId="0" xfId="0" applyNumberFormat="1" applyFont="1" applyAlignment="1">
      <alignment vertical="center"/>
    </xf>
    <xf numFmtId="2" fontId="10" fillId="0" borderId="0" xfId="0" applyNumberFormat="1" applyFont="1" applyAlignment="1" quotePrefix="1">
      <alignment horizontal="left"/>
    </xf>
    <xf numFmtId="0" fontId="10" fillId="0" borderId="0" xfId="0" applyFont="1" applyAlignment="1">
      <alignment horizontal="center"/>
    </xf>
    <xf numFmtId="0" fontId="1" fillId="0" borderId="0" xfId="0" applyFont="1" applyBorder="1" applyAlignment="1" quotePrefix="1">
      <alignment vertical="center"/>
    </xf>
    <xf numFmtId="1" fontId="15" fillId="0" borderId="0" xfId="0" applyNumberFormat="1" applyFont="1" applyBorder="1" applyAlignment="1">
      <alignment vertical="center"/>
    </xf>
    <xf numFmtId="0" fontId="0" fillId="0" borderId="10" xfId="0" applyFont="1" applyBorder="1" applyAlignment="1">
      <alignment vertical="center"/>
    </xf>
    <xf numFmtId="1" fontId="0"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0" fillId="0" borderId="10" xfId="0" applyFont="1" applyBorder="1" applyAlignment="1">
      <alignment vertical="center"/>
    </xf>
    <xf numFmtId="164" fontId="0" fillId="0" borderId="10" xfId="0" applyNumberFormat="1" applyFont="1" applyBorder="1" applyAlignment="1">
      <alignment horizontal="center"/>
    </xf>
    <xf numFmtId="1" fontId="6" fillId="0" borderId="0" xfId="0" applyNumberFormat="1" applyFont="1" applyAlignment="1">
      <alignment/>
    </xf>
    <xf numFmtId="0" fontId="6" fillId="0" borderId="0" xfId="0" applyFont="1" applyAlignment="1">
      <alignment/>
    </xf>
    <xf numFmtId="1" fontId="0" fillId="0" borderId="0" xfId="0" applyNumberFormat="1" applyBorder="1" applyAlignment="1">
      <alignment/>
    </xf>
    <xf numFmtId="0" fontId="0" fillId="0" borderId="0" xfId="0" applyBorder="1" applyAlignment="1" quotePrefix="1">
      <alignment/>
    </xf>
    <xf numFmtId="0" fontId="23" fillId="0" borderId="0" xfId="0" applyFont="1" applyAlignment="1">
      <alignment vertical="center"/>
    </xf>
    <xf numFmtId="0" fontId="0" fillId="0" borderId="0" xfId="0" applyFont="1" applyFill="1" applyAlignment="1">
      <alignment horizontal="center"/>
    </xf>
    <xf numFmtId="0" fontId="28" fillId="0" borderId="0" xfId="0" applyFont="1" applyAlignment="1">
      <alignment vertical="center"/>
    </xf>
    <xf numFmtId="0" fontId="0" fillId="0" borderId="11" xfId="0" applyBorder="1" applyAlignment="1">
      <alignment/>
    </xf>
    <xf numFmtId="0" fontId="0" fillId="33" borderId="12" xfId="0" applyFill="1" applyBorder="1" applyAlignment="1">
      <alignment horizontal="center"/>
    </xf>
    <xf numFmtId="0" fontId="0" fillId="34" borderId="12" xfId="0" applyFill="1" applyBorder="1" applyAlignment="1">
      <alignment horizontal="center"/>
    </xf>
    <xf numFmtId="2" fontId="0" fillId="34" borderId="12" xfId="0" applyNumberFormat="1" applyFill="1" applyBorder="1" applyAlignment="1">
      <alignment horizontal="center"/>
    </xf>
    <xf numFmtId="1" fontId="0" fillId="34" borderId="12" xfId="0" applyNumberFormat="1" applyFill="1" applyBorder="1" applyAlignment="1">
      <alignment horizontal="center"/>
    </xf>
    <xf numFmtId="2" fontId="0" fillId="33" borderId="12" xfId="0" applyNumberFormat="1" applyFill="1" applyBorder="1" applyAlignment="1">
      <alignment horizontal="center"/>
    </xf>
    <xf numFmtId="0" fontId="0" fillId="35" borderId="0" xfId="0" applyFill="1" applyAlignment="1">
      <alignment/>
    </xf>
    <xf numFmtId="0" fontId="0" fillId="35" borderId="0" xfId="0" applyFont="1" applyFill="1" applyAlignment="1">
      <alignment vertical="center"/>
    </xf>
    <xf numFmtId="0" fontId="23" fillId="35" borderId="0" xfId="0" applyFont="1" applyFill="1" applyAlignment="1">
      <alignment/>
    </xf>
    <xf numFmtId="0" fontId="0" fillId="36" borderId="0" xfId="0" applyFill="1" applyAlignment="1">
      <alignment/>
    </xf>
    <xf numFmtId="0" fontId="0" fillId="36" borderId="0" xfId="0" applyFill="1" applyAlignment="1">
      <alignment horizontal="right"/>
    </xf>
    <xf numFmtId="0" fontId="0" fillId="36" borderId="0" xfId="0" applyFill="1" applyBorder="1" applyAlignment="1">
      <alignment/>
    </xf>
    <xf numFmtId="0" fontId="0" fillId="36" borderId="13" xfId="0" applyFill="1" applyBorder="1" applyAlignment="1">
      <alignment horizontal="center"/>
    </xf>
    <xf numFmtId="0" fontId="0" fillId="36" borderId="0" xfId="0" applyFill="1" applyBorder="1" applyAlignment="1">
      <alignment horizontal="left"/>
    </xf>
    <xf numFmtId="0" fontId="0" fillId="36" borderId="14" xfId="0" applyFill="1" applyBorder="1" applyAlignment="1">
      <alignment/>
    </xf>
    <xf numFmtId="0" fontId="0" fillId="36" borderId="0" xfId="0" applyFill="1" applyBorder="1" applyAlignment="1">
      <alignment/>
    </xf>
    <xf numFmtId="0" fontId="0" fillId="37" borderId="14" xfId="0" applyFill="1" applyBorder="1" applyAlignment="1">
      <alignment/>
    </xf>
    <xf numFmtId="1" fontId="0" fillId="36" borderId="0" xfId="0" applyNumberFormat="1" applyFont="1" applyFill="1" applyBorder="1" applyAlignment="1">
      <alignment/>
    </xf>
    <xf numFmtId="0" fontId="4" fillId="36" borderId="0" xfId="0" applyFont="1" applyFill="1" applyBorder="1" applyAlignment="1">
      <alignment/>
    </xf>
    <xf numFmtId="1" fontId="0" fillId="36" borderId="0" xfId="0" applyNumberFormat="1" applyFill="1" applyBorder="1" applyAlignment="1">
      <alignment horizontal="center"/>
    </xf>
    <xf numFmtId="1" fontId="0" fillId="36" borderId="0" xfId="0" applyNumberFormat="1" applyFill="1" applyBorder="1" applyAlignment="1">
      <alignment/>
    </xf>
    <xf numFmtId="0" fontId="0" fillId="36" borderId="0" xfId="0" applyFill="1" applyBorder="1" applyAlignment="1">
      <alignment horizontal="center"/>
    </xf>
    <xf numFmtId="0" fontId="0" fillId="37" borderId="14" xfId="0" applyFill="1" applyBorder="1" applyAlignment="1">
      <alignment horizontal="center"/>
    </xf>
    <xf numFmtId="1" fontId="0" fillId="36" borderId="0" xfId="0" applyNumberFormat="1" applyFill="1" applyBorder="1" applyAlignment="1">
      <alignment horizontal="right"/>
    </xf>
    <xf numFmtId="0" fontId="0" fillId="37" borderId="15" xfId="0" applyFill="1" applyBorder="1" applyAlignment="1">
      <alignment/>
    </xf>
    <xf numFmtId="0" fontId="0" fillId="36" borderId="0" xfId="0" applyFill="1" applyBorder="1" applyAlignment="1">
      <alignment horizontal="right"/>
    </xf>
    <xf numFmtId="0" fontId="0" fillId="36" borderId="10" xfId="0" applyFill="1" applyBorder="1" applyAlignment="1">
      <alignment/>
    </xf>
    <xf numFmtId="0" fontId="0" fillId="36" borderId="13" xfId="0" applyFill="1" applyBorder="1" applyAlignment="1">
      <alignment horizontal="right"/>
    </xf>
    <xf numFmtId="0" fontId="6" fillId="36" borderId="10" xfId="0" applyFont="1" applyFill="1" applyBorder="1" applyAlignment="1">
      <alignment horizontal="right"/>
    </xf>
    <xf numFmtId="0" fontId="6" fillId="36" borderId="16" xfId="0" applyFont="1" applyFill="1" applyBorder="1" applyAlignment="1">
      <alignment horizontal="right"/>
    </xf>
    <xf numFmtId="0" fontId="0" fillId="35" borderId="14" xfId="0" applyFill="1" applyBorder="1" applyAlignment="1">
      <alignment/>
    </xf>
    <xf numFmtId="0" fontId="0" fillId="36" borderId="10" xfId="0" applyFill="1" applyBorder="1" applyAlignment="1">
      <alignment horizontal="center"/>
    </xf>
    <xf numFmtId="1" fontId="0" fillId="33" borderId="12" xfId="0" applyNumberFormat="1" applyFill="1" applyBorder="1" applyAlignment="1">
      <alignment horizontal="center"/>
    </xf>
    <xf numFmtId="0" fontId="0" fillId="36" borderId="13" xfId="0" applyFill="1" applyBorder="1" applyAlignment="1">
      <alignment/>
    </xf>
    <xf numFmtId="0" fontId="23" fillId="36" borderId="13" xfId="0" applyFont="1" applyFill="1" applyBorder="1" applyAlignment="1">
      <alignment horizontal="center"/>
    </xf>
    <xf numFmtId="0" fontId="23" fillId="36" borderId="0" xfId="0" applyFont="1" applyFill="1" applyBorder="1" applyAlignment="1">
      <alignment horizontal="center"/>
    </xf>
    <xf numFmtId="2" fontId="0" fillId="36" borderId="0" xfId="0" applyNumberFormat="1" applyFill="1" applyBorder="1" applyAlignment="1">
      <alignment horizontal="center"/>
    </xf>
    <xf numFmtId="0" fontId="7" fillId="36" borderId="0" xfId="0" applyFont="1" applyFill="1" applyBorder="1" applyAlignment="1">
      <alignment horizontal="right"/>
    </xf>
    <xf numFmtId="0" fontId="1" fillId="36" borderId="0" xfId="0" applyFont="1" applyFill="1" applyBorder="1" applyAlignment="1">
      <alignment horizontal="left"/>
    </xf>
    <xf numFmtId="0" fontId="1" fillId="36" borderId="0" xfId="0" applyFont="1" applyFill="1" applyBorder="1" applyAlignment="1">
      <alignment/>
    </xf>
    <xf numFmtId="1" fontId="0" fillId="36" borderId="13" xfId="0" applyNumberFormat="1"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right"/>
    </xf>
    <xf numFmtId="0" fontId="6" fillId="36" borderId="17" xfId="0" applyFont="1" applyFill="1" applyBorder="1" applyAlignment="1">
      <alignment horizontal="left"/>
    </xf>
    <xf numFmtId="0" fontId="0" fillId="36" borderId="12" xfId="0" applyFill="1" applyBorder="1" applyAlignment="1">
      <alignment horizontal="center" vertical="center"/>
    </xf>
    <xf numFmtId="0" fontId="0" fillId="38" borderId="18" xfId="0" applyFill="1" applyBorder="1" applyAlignment="1">
      <alignment horizontal="center" vertical="center"/>
    </xf>
    <xf numFmtId="0" fontId="0" fillId="38" borderId="12" xfId="0" applyFill="1" applyBorder="1" applyAlignment="1">
      <alignment horizontal="center" vertical="center"/>
    </xf>
    <xf numFmtId="0" fontId="0" fillId="38" borderId="19" xfId="0" applyFill="1" applyBorder="1" applyAlignment="1">
      <alignment horizontal="center" vertical="center"/>
    </xf>
    <xf numFmtId="0" fontId="3" fillId="38" borderId="18" xfId="0" applyFont="1" applyFill="1" applyBorder="1" applyAlignment="1">
      <alignment horizontal="center" vertical="center"/>
    </xf>
    <xf numFmtId="0" fontId="0" fillId="38" borderId="12" xfId="0" applyFill="1" applyBorder="1" applyAlignment="1" quotePrefix="1">
      <alignment horizontal="center" vertical="center"/>
    </xf>
    <xf numFmtId="0" fontId="0" fillId="36" borderId="12" xfId="0" applyFont="1" applyFill="1" applyBorder="1" applyAlignment="1">
      <alignment horizontal="center" vertical="center" wrapText="1"/>
    </xf>
    <xf numFmtId="0" fontId="10" fillId="0" borderId="0" xfId="0" applyFont="1" applyFill="1" applyBorder="1" applyAlignment="1">
      <alignment vertical="center"/>
    </xf>
    <xf numFmtId="0" fontId="0" fillId="35" borderId="12" xfId="0" applyFill="1" applyBorder="1" applyAlignment="1">
      <alignment horizontal="center" vertical="center"/>
    </xf>
    <xf numFmtId="0" fontId="0" fillId="0" borderId="0" xfId="0" applyFill="1" applyAlignment="1">
      <alignment horizontal="center" vertical="center"/>
    </xf>
    <xf numFmtId="0" fontId="0" fillId="36" borderId="12" xfId="0" applyFill="1" applyBorder="1" applyAlignment="1">
      <alignment horizontal="center"/>
    </xf>
    <xf numFmtId="0" fontId="0" fillId="34" borderId="12" xfId="0" applyFill="1" applyBorder="1" applyAlignment="1">
      <alignment horizontal="center" vertical="center"/>
    </xf>
    <xf numFmtId="0" fontId="0" fillId="34" borderId="19" xfId="0" applyFill="1" applyBorder="1" applyAlignment="1">
      <alignment horizontal="center" vertical="center"/>
    </xf>
    <xf numFmtId="0" fontId="0" fillId="39" borderId="12" xfId="0" applyFill="1" applyBorder="1" applyAlignment="1">
      <alignment horizontal="center" vertical="center"/>
    </xf>
    <xf numFmtId="2" fontId="0" fillId="34" borderId="12" xfId="0" applyNumberFormat="1" applyFill="1" applyBorder="1" applyAlignment="1">
      <alignment horizontal="center" vertical="center"/>
    </xf>
    <xf numFmtId="0" fontId="0" fillId="39" borderId="0" xfId="0" applyFill="1" applyAlignment="1">
      <alignment/>
    </xf>
    <xf numFmtId="164" fontId="0" fillId="39" borderId="20" xfId="0" applyNumberFormat="1" applyFill="1" applyBorder="1" applyAlignment="1">
      <alignment horizontal="center" vertical="center"/>
    </xf>
    <xf numFmtId="1" fontId="0" fillId="39" borderId="12" xfId="0" applyNumberFormat="1" applyFill="1" applyBorder="1" applyAlignment="1">
      <alignment horizontal="center" vertical="center"/>
    </xf>
    <xf numFmtId="164" fontId="0" fillId="39" borderId="18" xfId="0" applyNumberFormat="1" applyFill="1" applyBorder="1" applyAlignment="1">
      <alignment horizontal="center" vertical="center"/>
    </xf>
    <xf numFmtId="2" fontId="0" fillId="34" borderId="21" xfId="0" applyNumberFormat="1" applyFill="1" applyBorder="1" applyAlignment="1">
      <alignment horizontal="center" vertical="center"/>
    </xf>
    <xf numFmtId="164" fontId="0" fillId="39" borderId="20" xfId="0" applyNumberFormat="1" applyFill="1" applyBorder="1" applyAlignment="1">
      <alignment horizontal="center"/>
    </xf>
    <xf numFmtId="164" fontId="0" fillId="39" borderId="18" xfId="0" applyNumberFormat="1" applyFill="1" applyBorder="1" applyAlignment="1">
      <alignment horizontal="center"/>
    </xf>
    <xf numFmtId="0" fontId="0" fillId="34" borderId="22" xfId="0" applyFill="1" applyBorder="1" applyAlignment="1">
      <alignment horizontal="center" vertical="center"/>
    </xf>
    <xf numFmtId="0" fontId="10" fillId="40" borderId="0" xfId="0" applyFont="1" applyFill="1" applyAlignment="1">
      <alignment horizontal="center" vertical="center"/>
    </xf>
    <xf numFmtId="0" fontId="0" fillId="40" borderId="19" xfId="0" applyFill="1" applyBorder="1" applyAlignment="1">
      <alignment horizontal="center" vertical="center"/>
    </xf>
    <xf numFmtId="0" fontId="0" fillId="40" borderId="12" xfId="0" applyFill="1" applyBorder="1" applyAlignment="1">
      <alignment horizontal="center" vertical="center"/>
    </xf>
    <xf numFmtId="0" fontId="9" fillId="36" borderId="23" xfId="0" applyFont="1" applyFill="1" applyBorder="1" applyAlignment="1">
      <alignment horizontal="center" vertical="center"/>
    </xf>
    <xf numFmtId="0" fontId="9" fillId="36" borderId="22" xfId="0" applyFont="1" applyFill="1" applyBorder="1" applyAlignment="1">
      <alignment horizontal="center" vertical="center"/>
    </xf>
    <xf numFmtId="0" fontId="21" fillId="36" borderId="17" xfId="0" applyFont="1" applyFill="1" applyBorder="1" applyAlignment="1">
      <alignment horizontal="center" vertical="top"/>
    </xf>
    <xf numFmtId="0" fontId="21" fillId="36" borderId="24" xfId="0" applyFont="1" applyFill="1" applyBorder="1" applyAlignment="1">
      <alignment horizontal="center" vertical="top"/>
    </xf>
    <xf numFmtId="0" fontId="0" fillId="36" borderId="17" xfId="0" applyFont="1" applyFill="1" applyBorder="1" applyAlignment="1">
      <alignment horizontal="center" vertical="center"/>
    </xf>
    <xf numFmtId="0" fontId="0" fillId="36" borderId="24" xfId="0" applyFill="1" applyBorder="1" applyAlignment="1">
      <alignment horizontal="center" vertical="center"/>
    </xf>
    <xf numFmtId="0" fontId="0" fillId="36" borderId="24"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12" xfId="0" applyFont="1" applyFill="1" applyBorder="1" applyAlignment="1">
      <alignment horizontal="center" vertical="center"/>
    </xf>
    <xf numFmtId="2" fontId="0" fillId="36" borderId="12" xfId="0" applyNumberFormat="1" applyFill="1" applyBorder="1" applyAlignment="1">
      <alignment horizontal="center" vertical="center"/>
    </xf>
    <xf numFmtId="2" fontId="0" fillId="36" borderId="18" xfId="0" applyNumberFormat="1" applyFill="1" applyBorder="1" applyAlignment="1">
      <alignment horizontal="center" vertical="center"/>
    </xf>
    <xf numFmtId="0" fontId="6" fillId="36" borderId="18" xfId="0" applyFont="1" applyFill="1" applyBorder="1" applyAlignment="1">
      <alignment horizontal="right" vertical="center"/>
    </xf>
    <xf numFmtId="0" fontId="0" fillId="0" borderId="10" xfId="0" applyBorder="1" applyAlignment="1">
      <alignment horizontal="center" vertical="center"/>
    </xf>
    <xf numFmtId="0" fontId="0" fillId="34" borderId="12" xfId="0" applyFont="1" applyFill="1" applyBorder="1" applyAlignment="1">
      <alignment vertical="center"/>
    </xf>
    <xf numFmtId="0" fontId="0" fillId="0" borderId="0" xfId="0" applyFont="1" applyFill="1" applyBorder="1" applyAlignment="1">
      <alignment vertical="center"/>
    </xf>
    <xf numFmtId="0" fontId="31" fillId="0" borderId="0" xfId="52" applyFont="1" applyAlignment="1" applyProtection="1">
      <alignment/>
      <protection/>
    </xf>
    <xf numFmtId="0" fontId="32" fillId="0" borderId="0" xfId="0" applyFont="1" applyBorder="1" applyAlignment="1">
      <alignment vertical="center"/>
    </xf>
    <xf numFmtId="0" fontId="23" fillId="0" borderId="0" xfId="0" applyFont="1" applyAlignment="1">
      <alignment horizontal="center"/>
    </xf>
    <xf numFmtId="0" fontId="0" fillId="0" borderId="0" xfId="0" applyAlignment="1">
      <alignment horizontal="justify" vertical="top" wrapText="1"/>
    </xf>
    <xf numFmtId="0" fontId="0" fillId="0" borderId="0" xfId="0" applyAlignment="1">
      <alignment horizontal="justify" wrapText="1"/>
    </xf>
    <xf numFmtId="0" fontId="23" fillId="36" borderId="23" xfId="0" applyFont="1" applyFill="1" applyBorder="1" applyAlignment="1">
      <alignment horizontal="center"/>
    </xf>
    <xf numFmtId="0" fontId="23" fillId="36" borderId="11" xfId="0" applyFont="1" applyFill="1" applyBorder="1" applyAlignment="1">
      <alignment horizontal="center"/>
    </xf>
    <xf numFmtId="0" fontId="23" fillId="36" borderId="15" xfId="0" applyFont="1" applyFill="1" applyBorder="1" applyAlignment="1">
      <alignment horizontal="center"/>
    </xf>
    <xf numFmtId="0" fontId="23" fillId="36" borderId="0" xfId="0" applyFont="1" applyFill="1" applyBorder="1" applyAlignment="1">
      <alignment horizontal="left"/>
    </xf>
    <xf numFmtId="0" fontId="23" fillId="36" borderId="14" xfId="0" applyFont="1" applyFill="1" applyBorder="1" applyAlignment="1">
      <alignment horizontal="left"/>
    </xf>
    <xf numFmtId="0" fontId="0" fillId="36" borderId="0" xfId="0" applyFill="1" applyBorder="1" applyAlignment="1">
      <alignment horizontal="right"/>
    </xf>
    <xf numFmtId="0" fontId="0" fillId="36" borderId="14" xfId="0" applyFill="1" applyBorder="1" applyAlignment="1">
      <alignment horizontal="right"/>
    </xf>
    <xf numFmtId="1" fontId="0" fillId="0" borderId="0" xfId="0" applyNumberFormat="1" applyAlignment="1">
      <alignment horizontal="center"/>
    </xf>
    <xf numFmtId="1" fontId="0" fillId="0" borderId="10" xfId="0" applyNumberFormat="1" applyBorder="1" applyAlignment="1">
      <alignment horizontal="center"/>
    </xf>
    <xf numFmtId="0" fontId="0" fillId="0" borderId="0" xfId="0" applyAlignment="1">
      <alignment horizontal="center"/>
    </xf>
    <xf numFmtId="0" fontId="0" fillId="0" borderId="0" xfId="0" applyFont="1" applyAlignment="1">
      <alignment horizontal="center" vertical="center"/>
    </xf>
    <xf numFmtId="0" fontId="0" fillId="0" borderId="0" xfId="0" applyFont="1" applyAlignment="1">
      <alignment horizontal="right" vertical="center"/>
    </xf>
    <xf numFmtId="0" fontId="10" fillId="0" borderId="0" xfId="0" applyFont="1" applyAlignment="1">
      <alignment horizontal="center" vertical="center"/>
    </xf>
    <xf numFmtId="0" fontId="0" fillId="0" borderId="0" xfId="0" applyFont="1" applyAlignment="1">
      <alignment horizontal="center" vertical="center" wrapText="1"/>
    </xf>
    <xf numFmtId="0" fontId="0" fillId="0" borderId="11" xfId="0" applyFont="1" applyBorder="1" applyAlignment="1">
      <alignment horizontal="center"/>
    </xf>
    <xf numFmtId="0" fontId="0" fillId="0" borderId="11" xfId="0" applyFont="1" applyBorder="1" applyAlignment="1">
      <alignment horizontal="center" vertical="center"/>
    </xf>
    <xf numFmtId="0" fontId="0" fillId="0" borderId="0" xfId="0" applyFont="1" applyAlignment="1" quotePrefix="1">
      <alignment horizontal="center" vertical="center"/>
    </xf>
    <xf numFmtId="0" fontId="1" fillId="0" borderId="0" xfId="0" applyFont="1" applyBorder="1" applyAlignment="1" quotePrefix="1">
      <alignment horizontal="center" vertical="center"/>
    </xf>
    <xf numFmtId="0" fontId="1" fillId="0" borderId="0" xfId="0" applyFont="1" applyBorder="1" applyAlignment="1">
      <alignment horizontal="center" vertical="center"/>
    </xf>
    <xf numFmtId="1" fontId="0" fillId="0" borderId="10" xfId="0" applyNumberFormat="1"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165" fontId="10" fillId="0" borderId="0" xfId="0" applyNumberFormat="1" applyFont="1" applyAlignment="1">
      <alignment horizontal="center" vertical="center"/>
    </xf>
    <xf numFmtId="0" fontId="0" fillId="0" borderId="0" xfId="0" applyAlignment="1" quotePrefix="1">
      <alignment horizontal="center" vertical="center"/>
    </xf>
    <xf numFmtId="0" fontId="0" fillId="0" borderId="0" xfId="0" applyAlignment="1">
      <alignment horizontal="center" vertical="center"/>
    </xf>
    <xf numFmtId="2" fontId="6" fillId="0" borderId="0" xfId="0" applyNumberFormat="1" applyFont="1" applyBorder="1" applyAlignment="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164" fontId="0" fillId="0" borderId="0" xfId="0" applyNumberFormat="1" applyFont="1" applyAlignment="1">
      <alignment horizontal="center" vertical="center"/>
    </xf>
    <xf numFmtId="0" fontId="6" fillId="0" borderId="0" xfId="0" applyFont="1" applyAlignment="1">
      <alignment horizontal="left" vertical="center"/>
    </xf>
    <xf numFmtId="0" fontId="0" fillId="0" borderId="11" xfId="0" applyFont="1" applyBorder="1" applyAlignment="1">
      <alignment horizontal="center" vertical="center"/>
    </xf>
    <xf numFmtId="0" fontId="15" fillId="0" borderId="0" xfId="0" applyFont="1" applyAlignment="1" quotePrefix="1">
      <alignment horizontal="center" vertical="center"/>
    </xf>
    <xf numFmtId="1" fontId="0" fillId="0" borderId="0" xfId="0" applyNumberFormat="1" applyFont="1" applyAlignment="1">
      <alignment horizontal="center" vertical="center"/>
    </xf>
    <xf numFmtId="0" fontId="0" fillId="0" borderId="0" xfId="0" applyFont="1" applyAlignment="1">
      <alignment horizontal="right" vertical="center"/>
    </xf>
    <xf numFmtId="0" fontId="8" fillId="0" borderId="0" xfId="0" applyFont="1" applyAlignment="1">
      <alignment horizontal="center" vertical="center"/>
    </xf>
    <xf numFmtId="1" fontId="0" fillId="0" borderId="11" xfId="0" applyNumberFormat="1" applyFont="1" applyBorder="1" applyAlignment="1">
      <alignment horizontal="center" vertical="center"/>
    </xf>
    <xf numFmtId="2" fontId="0" fillId="0" borderId="0" xfId="0" applyNumberFormat="1" applyFont="1" applyAlignment="1">
      <alignment horizontal="right" vertical="center"/>
    </xf>
    <xf numFmtId="0" fontId="0" fillId="0" borderId="0" xfId="0" applyAlignment="1">
      <alignment horizontal="left" vertical="center" wrapText="1"/>
    </xf>
    <xf numFmtId="0" fontId="0" fillId="0" borderId="11" xfId="0" applyFont="1" applyBorder="1" applyAlignment="1">
      <alignment horizontal="left"/>
    </xf>
    <xf numFmtId="1" fontId="0" fillId="0" borderId="0" xfId="0" applyNumberFormat="1" applyAlignment="1">
      <alignment horizontal="center" vertical="center"/>
    </xf>
    <xf numFmtId="0" fontId="1" fillId="0" borderId="0" xfId="0" applyFont="1" applyAlignment="1" quotePrefix="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1" fontId="10" fillId="0" borderId="0" xfId="0" applyNumberFormat="1" applyFont="1" applyAlignment="1">
      <alignment horizontal="center" vertical="center"/>
    </xf>
    <xf numFmtId="0" fontId="0" fillId="0" borderId="0" xfId="0" applyAlignment="1">
      <alignment horizontal="right"/>
    </xf>
    <xf numFmtId="0" fontId="0" fillId="0" borderId="10" xfId="0" applyFont="1" applyBorder="1" applyAlignment="1">
      <alignment horizontal="left"/>
    </xf>
    <xf numFmtId="0" fontId="0" fillId="0" borderId="0" xfId="0" applyFont="1" applyAlignment="1">
      <alignment horizontal="left" vertical="center"/>
    </xf>
    <xf numFmtId="1" fontId="0" fillId="0" borderId="0" xfId="0" applyNumberFormat="1" applyFont="1" applyAlignment="1">
      <alignment horizontal="center" vertical="center"/>
    </xf>
    <xf numFmtId="0" fontId="0" fillId="0" borderId="0" xfId="0" applyFont="1" applyAlignment="1">
      <alignment horizontal="right" wrapText="1"/>
    </xf>
    <xf numFmtId="166" fontId="1" fillId="0" borderId="0" xfId="0" applyNumberFormat="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vertical="center"/>
    </xf>
    <xf numFmtId="0" fontId="8" fillId="0" borderId="0" xfId="0" applyFont="1" applyAlignment="1">
      <alignment horizontal="center"/>
    </xf>
    <xf numFmtId="2" fontId="0" fillId="0" borderId="0" xfId="0" applyNumberFormat="1" applyAlignment="1">
      <alignment horizontal="center"/>
    </xf>
    <xf numFmtId="0" fontId="0" fillId="0" borderId="0" xfId="0" applyFont="1" applyAlignment="1">
      <alignment horizontal="center" wrapText="1"/>
    </xf>
    <xf numFmtId="0" fontId="3" fillId="0" borderId="0" xfId="0" applyFont="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xf numFmtId="0" fontId="0" fillId="0" borderId="10" xfId="0" applyBorder="1" applyAlignment="1">
      <alignment horizontal="center"/>
    </xf>
    <xf numFmtId="0" fontId="4" fillId="0" borderId="0" xfId="0" applyFont="1" applyAlignment="1">
      <alignment horizontal="center" vertical="center" wrapText="1"/>
    </xf>
    <xf numFmtId="0" fontId="4" fillId="0" borderId="0" xfId="0" applyFont="1" applyAlignment="1" quotePrefix="1">
      <alignment horizontal="center" vertical="center" wrapText="1"/>
    </xf>
    <xf numFmtId="0" fontId="0" fillId="0" borderId="0" xfId="0" applyFont="1" applyAlignment="1" quotePrefix="1">
      <alignment horizontal="center" vertical="center"/>
    </xf>
    <xf numFmtId="0" fontId="0" fillId="0" borderId="0" xfId="0" applyFont="1" applyAlignment="1">
      <alignment horizontal="center" vertical="center"/>
    </xf>
    <xf numFmtId="0" fontId="0" fillId="0" borderId="10" xfId="0" applyFont="1" applyBorder="1" applyAlignment="1">
      <alignment horizontal="right" vertical="center"/>
    </xf>
    <xf numFmtId="164" fontId="10" fillId="0" borderId="0" xfId="0" applyNumberFormat="1" applyFont="1" applyAlignment="1">
      <alignment horizontal="center" vertical="center"/>
    </xf>
    <xf numFmtId="0" fontId="13" fillId="0" borderId="0" xfId="0" applyFont="1" applyAlignment="1">
      <alignment horizontal="left" wrapText="1"/>
    </xf>
    <xf numFmtId="0" fontId="0" fillId="0" borderId="10" xfId="0" applyBorder="1" applyAlignment="1">
      <alignment horizontal="left"/>
    </xf>
    <xf numFmtId="0" fontId="0" fillId="0" borderId="0" xfId="0" applyFont="1" applyAlignment="1">
      <alignment horizontal="center"/>
    </xf>
    <xf numFmtId="0" fontId="0" fillId="0" borderId="0" xfId="0" applyFont="1" applyAlignment="1">
      <alignment horizontal="left" vertical="center"/>
    </xf>
    <xf numFmtId="1" fontId="0" fillId="0" borderId="0" xfId="0" applyNumberFormat="1" applyFont="1" applyAlignment="1">
      <alignment horizontal="center"/>
    </xf>
    <xf numFmtId="0" fontId="4" fillId="0" borderId="11" xfId="0" applyFont="1" applyBorder="1" applyAlignment="1">
      <alignment horizontal="center" vertical="center"/>
    </xf>
    <xf numFmtId="0" fontId="4" fillId="0" borderId="0" xfId="0" applyFont="1" applyAlignment="1" quotePrefix="1">
      <alignment horizontal="center" vertical="center"/>
    </xf>
    <xf numFmtId="0" fontId="4" fillId="0" borderId="0" xfId="0" applyFont="1" applyAlignment="1">
      <alignment horizontal="center" vertical="center"/>
    </xf>
    <xf numFmtId="1" fontId="15" fillId="0" borderId="0" xfId="0" applyNumberFormat="1" applyFont="1" applyAlignment="1" quotePrefix="1">
      <alignment horizontal="center" vertical="center"/>
    </xf>
    <xf numFmtId="1" fontId="15" fillId="0" borderId="0" xfId="0" applyNumberFormat="1" applyFont="1" applyAlignment="1">
      <alignment horizontal="center" vertical="center"/>
    </xf>
    <xf numFmtId="2" fontId="0" fillId="0" borderId="10" xfId="0" applyNumberFormat="1" applyBorder="1" applyAlignment="1">
      <alignment horizontal="right"/>
    </xf>
    <xf numFmtId="0" fontId="0" fillId="0" borderId="0" xfId="0" applyAlignment="1">
      <alignment horizontal="left"/>
    </xf>
    <xf numFmtId="1" fontId="0" fillId="0" borderId="0" xfId="0" applyNumberFormat="1" applyAlignment="1">
      <alignment horizontal="center" vertical="top"/>
    </xf>
    <xf numFmtId="0" fontId="10" fillId="36" borderId="23" xfId="0" applyFont="1" applyFill="1" applyBorder="1" applyAlignment="1">
      <alignment horizontal="center" vertical="center"/>
    </xf>
    <xf numFmtId="0" fontId="10" fillId="36" borderId="11" xfId="0" applyFont="1" applyFill="1" applyBorder="1" applyAlignment="1">
      <alignment horizontal="center" vertical="center"/>
    </xf>
    <xf numFmtId="0" fontId="10" fillId="36" borderId="15" xfId="0" applyFont="1" applyFill="1" applyBorder="1" applyAlignment="1">
      <alignment horizontal="center" vertical="center"/>
    </xf>
    <xf numFmtId="0" fontId="10" fillId="38" borderId="18" xfId="0" applyFont="1" applyFill="1" applyBorder="1" applyAlignment="1">
      <alignment horizontal="center" vertical="center"/>
    </xf>
    <xf numFmtId="0" fontId="10" fillId="38" borderId="20" xfId="0" applyFont="1" applyFill="1" applyBorder="1" applyAlignment="1">
      <alignment horizontal="center" vertical="center"/>
    </xf>
    <xf numFmtId="0" fontId="10" fillId="38" borderId="19" xfId="0" applyFont="1" applyFill="1" applyBorder="1" applyAlignment="1">
      <alignment horizontal="center" vertical="center"/>
    </xf>
    <xf numFmtId="0" fontId="0" fillId="36" borderId="12" xfId="0" applyFill="1" applyBorder="1" applyAlignment="1">
      <alignment horizontal="center" vertical="center"/>
    </xf>
    <xf numFmtId="0" fontId="7" fillId="36" borderId="12" xfId="0" applyFont="1" applyFill="1" applyBorder="1" applyAlignment="1">
      <alignment horizontal="center" vertical="center"/>
    </xf>
    <xf numFmtId="0" fontId="0" fillId="36" borderId="23"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17" xfId="0" applyFill="1" applyBorder="1" applyAlignment="1">
      <alignment horizontal="center" vertical="center" wrapText="1"/>
    </xf>
    <xf numFmtId="0" fontId="10" fillId="35" borderId="0" xfId="0" applyFont="1" applyFill="1" applyBorder="1" applyAlignment="1">
      <alignment horizontal="center" vertical="center"/>
    </xf>
    <xf numFmtId="0" fontId="10" fillId="35" borderId="10" xfId="0" applyFont="1" applyFill="1" applyBorder="1" applyAlignment="1">
      <alignment horizontal="center" vertical="center"/>
    </xf>
    <xf numFmtId="0" fontId="0" fillId="35" borderId="2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12" xfId="0" applyFill="1" applyBorder="1" applyAlignment="1">
      <alignment horizontal="center" vertical="center"/>
    </xf>
    <xf numFmtId="0" fontId="3" fillId="35" borderId="12" xfId="0" applyFont="1" applyFill="1" applyBorder="1" applyAlignment="1">
      <alignment horizontal="center" vertical="center"/>
    </xf>
    <xf numFmtId="0" fontId="10" fillId="34" borderId="0" xfId="0" applyFont="1" applyFill="1" applyAlignment="1">
      <alignment horizontal="center" vertical="center"/>
    </xf>
    <xf numFmtId="0" fontId="12" fillId="34" borderId="23" xfId="0" applyFont="1" applyFill="1" applyBorder="1" applyAlignment="1">
      <alignment horizontal="center" vertical="center"/>
    </xf>
    <xf numFmtId="0" fontId="12" fillId="34" borderId="15" xfId="0" applyFont="1" applyFill="1" applyBorder="1" applyAlignment="1">
      <alignment horizontal="center" vertical="center"/>
    </xf>
    <xf numFmtId="0" fontId="0" fillId="34" borderId="12" xfId="0" applyFill="1" applyBorder="1" applyAlignment="1">
      <alignment horizontal="center" vertical="center"/>
    </xf>
    <xf numFmtId="0" fontId="10" fillId="39" borderId="18" xfId="0" applyFont="1" applyFill="1" applyBorder="1" applyAlignment="1">
      <alignment horizontal="center" vertical="center"/>
    </xf>
    <xf numFmtId="0" fontId="10" fillId="39" borderId="20" xfId="0" applyFont="1" applyFill="1" applyBorder="1" applyAlignment="1">
      <alignment horizontal="center" vertical="center"/>
    </xf>
    <xf numFmtId="0" fontId="10" fillId="39" borderId="19" xfId="0" applyFont="1" applyFill="1" applyBorder="1" applyAlignment="1">
      <alignment horizontal="center" vertical="center"/>
    </xf>
    <xf numFmtId="0" fontId="0" fillId="34" borderId="17" xfId="0" applyFill="1" applyBorder="1" applyAlignment="1">
      <alignment horizontal="center" vertical="top"/>
    </xf>
    <xf numFmtId="0" fontId="0" fillId="34" borderId="16" xfId="0" applyFill="1" applyBorder="1" applyAlignment="1">
      <alignment horizontal="center" vertical="top"/>
    </xf>
    <xf numFmtId="0" fontId="1" fillId="39" borderId="22" xfId="0" applyFont="1" applyFill="1" applyBorder="1" applyAlignment="1">
      <alignment horizontal="center" vertical="center" wrapText="1"/>
    </xf>
    <xf numFmtId="0" fontId="1" fillId="39" borderId="21" xfId="0" applyFont="1" applyFill="1" applyBorder="1" applyAlignment="1">
      <alignment horizontal="center" vertical="center" wrapText="1"/>
    </xf>
    <xf numFmtId="0" fontId="1" fillId="39" borderId="24" xfId="0" applyFont="1" applyFill="1" applyBorder="1" applyAlignment="1">
      <alignment horizontal="center" vertical="center" wrapText="1"/>
    </xf>
    <xf numFmtId="0" fontId="0" fillId="39" borderId="19" xfId="0" applyFill="1" applyBorder="1" applyAlignment="1">
      <alignment horizontal="center" vertical="center"/>
    </xf>
    <xf numFmtId="0" fontId="0" fillId="39" borderId="12" xfId="0" applyFill="1" applyBorder="1" applyAlignment="1">
      <alignment horizontal="center" vertical="center"/>
    </xf>
    <xf numFmtId="0" fontId="0" fillId="39" borderId="23" xfId="0" applyFill="1" applyBorder="1" applyAlignment="1">
      <alignment horizontal="left" vertical="center" wrapText="1"/>
    </xf>
    <xf numFmtId="0" fontId="0" fillId="39" borderId="11" xfId="0" applyFill="1" applyBorder="1" applyAlignment="1">
      <alignment horizontal="left" vertical="center" wrapText="1"/>
    </xf>
    <xf numFmtId="0" fontId="0" fillId="39" borderId="15" xfId="0" applyFill="1" applyBorder="1" applyAlignment="1">
      <alignment horizontal="left" vertical="center" wrapText="1"/>
    </xf>
    <xf numFmtId="0" fontId="0" fillId="39" borderId="17" xfId="0" applyFill="1" applyBorder="1" applyAlignment="1">
      <alignment horizontal="left" vertical="center" wrapText="1"/>
    </xf>
    <xf numFmtId="0" fontId="0" fillId="39" borderId="10" xfId="0" applyFill="1" applyBorder="1" applyAlignment="1">
      <alignment horizontal="left" vertical="center" wrapText="1"/>
    </xf>
    <xf numFmtId="0" fontId="0" fillId="39" borderId="16" xfId="0" applyFill="1" applyBorder="1" applyAlignment="1">
      <alignment horizontal="left" vertical="center" wrapText="1"/>
    </xf>
    <xf numFmtId="0" fontId="12" fillId="34" borderId="12" xfId="0" applyFont="1" applyFill="1" applyBorder="1" applyAlignment="1">
      <alignment horizontal="center" vertical="center"/>
    </xf>
    <xf numFmtId="0" fontId="6" fillId="39" borderId="18" xfId="0" applyFont="1" applyFill="1" applyBorder="1" applyAlignment="1">
      <alignment horizontal="center" vertical="center"/>
    </xf>
    <xf numFmtId="0" fontId="6" fillId="39" borderId="19" xfId="0" applyFont="1" applyFill="1" applyBorder="1" applyAlignment="1">
      <alignment horizontal="center" vertical="center"/>
    </xf>
    <xf numFmtId="0" fontId="0" fillId="39" borderId="18" xfId="0" applyFill="1" applyBorder="1" applyAlignment="1">
      <alignment horizontal="center" vertical="center"/>
    </xf>
    <xf numFmtId="2" fontId="0" fillId="34" borderId="12" xfId="0" applyNumberFormat="1" applyFill="1" applyBorder="1" applyAlignment="1">
      <alignment horizontal="center" vertical="center"/>
    </xf>
    <xf numFmtId="0" fontId="0" fillId="39" borderId="18" xfId="0" applyFill="1" applyBorder="1" applyAlignment="1">
      <alignment horizontal="center"/>
    </xf>
    <xf numFmtId="0" fontId="0" fillId="39" borderId="19" xfId="0" applyFill="1" applyBorder="1" applyAlignment="1">
      <alignment horizontal="center"/>
    </xf>
    <xf numFmtId="0" fontId="0" fillId="39" borderId="18" xfId="0" applyFill="1" applyBorder="1" applyAlignment="1" quotePrefix="1">
      <alignment horizontal="center"/>
    </xf>
    <xf numFmtId="0" fontId="0" fillId="39" borderId="20" xfId="0" applyFill="1" applyBorder="1" applyAlignment="1" quotePrefix="1">
      <alignment horizontal="center"/>
    </xf>
    <xf numFmtId="164" fontId="0" fillId="39" borderId="18" xfId="0" applyNumberFormat="1" applyFill="1" applyBorder="1" applyAlignment="1">
      <alignment horizontal="center" vertical="center"/>
    </xf>
    <xf numFmtId="164" fontId="0" fillId="39" borderId="19" xfId="0" applyNumberFormat="1" applyFill="1" applyBorder="1" applyAlignment="1">
      <alignment horizontal="center" vertical="center"/>
    </xf>
    <xf numFmtId="1" fontId="0" fillId="39" borderId="18" xfId="0" applyNumberFormat="1" applyFill="1" applyBorder="1" applyAlignment="1">
      <alignment horizontal="center" vertical="center"/>
    </xf>
    <xf numFmtId="1" fontId="0" fillId="39" borderId="19" xfId="0" applyNumberFormat="1" applyFill="1" applyBorder="1" applyAlignment="1">
      <alignment horizontal="center" vertical="center"/>
    </xf>
    <xf numFmtId="164" fontId="0" fillId="39" borderId="18" xfId="0" applyNumberFormat="1" applyFill="1" applyBorder="1" applyAlignment="1">
      <alignment horizontal="center"/>
    </xf>
    <xf numFmtId="164" fontId="0" fillId="39" borderId="19" xfId="0" applyNumberFormat="1" applyFill="1" applyBorder="1" applyAlignment="1">
      <alignment horizontal="center"/>
    </xf>
    <xf numFmtId="0" fontId="6" fillId="34" borderId="12" xfId="0" applyFont="1" applyFill="1" applyBorder="1" applyAlignment="1">
      <alignment horizontal="center" vertical="center"/>
    </xf>
    <xf numFmtId="0" fontId="10" fillId="40" borderId="0" xfId="0" applyFont="1" applyFill="1" applyAlignment="1">
      <alignment horizontal="center" vertical="center"/>
    </xf>
    <xf numFmtId="0" fontId="4" fillId="40" borderId="18" xfId="0" applyFont="1" applyFill="1" applyBorder="1" applyAlignment="1">
      <alignment horizontal="center" vertical="center"/>
    </xf>
    <xf numFmtId="0" fontId="4" fillId="40" borderId="19" xfId="0" applyFont="1" applyFill="1" applyBorder="1" applyAlignment="1">
      <alignment horizontal="center" vertical="center"/>
    </xf>
    <xf numFmtId="0" fontId="3" fillId="40" borderId="12" xfId="0" applyFont="1" applyFill="1" applyBorder="1" applyAlignment="1">
      <alignment horizontal="center"/>
    </xf>
    <xf numFmtId="0" fontId="0" fillId="40" borderId="12" xfId="0" applyFill="1" applyBorder="1" applyAlignment="1">
      <alignment horizontal="center"/>
    </xf>
    <xf numFmtId="0" fontId="0" fillId="36" borderId="23" xfId="0" applyFill="1" applyBorder="1" applyAlignment="1">
      <alignment horizontal="center"/>
    </xf>
    <xf numFmtId="0" fontId="0" fillId="36" borderId="15" xfId="0" applyFill="1" applyBorder="1" applyAlignment="1">
      <alignment horizontal="center"/>
    </xf>
    <xf numFmtId="0" fontId="0" fillId="36" borderId="18" xfId="0" applyFill="1" applyBorder="1" applyAlignment="1">
      <alignment horizontal="center"/>
    </xf>
    <xf numFmtId="0" fontId="0" fillId="36" borderId="19" xfId="0" applyFill="1" applyBorder="1" applyAlignment="1">
      <alignment horizontal="center"/>
    </xf>
    <xf numFmtId="0" fontId="21" fillId="36" borderId="22" xfId="0" applyFont="1" applyFill="1" applyBorder="1" applyAlignment="1">
      <alignment horizontal="center" vertical="center"/>
    </xf>
    <xf numFmtId="0" fontId="21" fillId="36" borderId="24"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104775</xdr:rowOff>
    </xdr:from>
    <xdr:to>
      <xdr:col>5</xdr:col>
      <xdr:colOff>142875</xdr:colOff>
      <xdr:row>33</xdr:row>
      <xdr:rowOff>104775</xdr:rowOff>
    </xdr:to>
    <xdr:sp>
      <xdr:nvSpPr>
        <xdr:cNvPr id="1" name="Line 2"/>
        <xdr:cNvSpPr>
          <a:spLocks/>
        </xdr:cNvSpPr>
      </xdr:nvSpPr>
      <xdr:spPr>
        <a:xfrm flipH="1">
          <a:off x="1619250" y="5629275"/>
          <a:ext cx="1362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514350</xdr:colOff>
      <xdr:row>33</xdr:row>
      <xdr:rowOff>9525</xdr:rowOff>
    </xdr:from>
    <xdr:to>
      <xdr:col>7</xdr:col>
      <xdr:colOff>514350</xdr:colOff>
      <xdr:row>34</xdr:row>
      <xdr:rowOff>28575</xdr:rowOff>
    </xdr:to>
    <xdr:sp>
      <xdr:nvSpPr>
        <xdr:cNvPr id="2" name="Line 4"/>
        <xdr:cNvSpPr>
          <a:spLocks/>
        </xdr:cNvSpPr>
      </xdr:nvSpPr>
      <xdr:spPr>
        <a:xfrm>
          <a:off x="4572000" y="553402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85725</xdr:rowOff>
    </xdr:from>
    <xdr:to>
      <xdr:col>7</xdr:col>
      <xdr:colOff>514350</xdr:colOff>
      <xdr:row>33</xdr:row>
      <xdr:rowOff>85725</xdr:rowOff>
    </xdr:to>
    <xdr:sp>
      <xdr:nvSpPr>
        <xdr:cNvPr id="3" name="Line 5"/>
        <xdr:cNvSpPr>
          <a:spLocks/>
        </xdr:cNvSpPr>
      </xdr:nvSpPr>
      <xdr:spPr>
        <a:xfrm>
          <a:off x="3352800" y="5610225"/>
          <a:ext cx="1219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7</xdr:col>
      <xdr:colOff>438150</xdr:colOff>
      <xdr:row>37</xdr:row>
      <xdr:rowOff>0</xdr:rowOff>
    </xdr:to>
    <xdr:sp>
      <xdr:nvSpPr>
        <xdr:cNvPr id="4" name="Line 6"/>
        <xdr:cNvSpPr>
          <a:spLocks/>
        </xdr:cNvSpPr>
      </xdr:nvSpPr>
      <xdr:spPr>
        <a:xfrm>
          <a:off x="952500" y="6172200"/>
          <a:ext cx="3543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43</xdr:row>
      <xdr:rowOff>9525</xdr:rowOff>
    </xdr:from>
    <xdr:to>
      <xdr:col>3</xdr:col>
      <xdr:colOff>9525</xdr:colOff>
      <xdr:row>43</xdr:row>
      <xdr:rowOff>9525</xdr:rowOff>
    </xdr:to>
    <xdr:sp>
      <xdr:nvSpPr>
        <xdr:cNvPr id="5" name="Line 7"/>
        <xdr:cNvSpPr>
          <a:spLocks/>
        </xdr:cNvSpPr>
      </xdr:nvSpPr>
      <xdr:spPr>
        <a:xfrm>
          <a:off x="952500" y="71532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39</xdr:row>
      <xdr:rowOff>76200</xdr:rowOff>
    </xdr:from>
    <xdr:to>
      <xdr:col>7</xdr:col>
      <xdr:colOff>447675</xdr:colOff>
      <xdr:row>43</xdr:row>
      <xdr:rowOff>9525</xdr:rowOff>
    </xdr:to>
    <xdr:sp>
      <xdr:nvSpPr>
        <xdr:cNvPr id="6" name="Line 8"/>
        <xdr:cNvSpPr>
          <a:spLocks/>
        </xdr:cNvSpPr>
      </xdr:nvSpPr>
      <xdr:spPr>
        <a:xfrm flipV="1">
          <a:off x="1619250" y="6572250"/>
          <a:ext cx="28860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37</xdr:row>
      <xdr:rowOff>0</xdr:rowOff>
    </xdr:from>
    <xdr:to>
      <xdr:col>7</xdr:col>
      <xdr:colOff>447675</xdr:colOff>
      <xdr:row>39</xdr:row>
      <xdr:rowOff>66675</xdr:rowOff>
    </xdr:to>
    <xdr:sp>
      <xdr:nvSpPr>
        <xdr:cNvPr id="7" name="Line 9"/>
        <xdr:cNvSpPr>
          <a:spLocks/>
        </xdr:cNvSpPr>
      </xdr:nvSpPr>
      <xdr:spPr>
        <a:xfrm>
          <a:off x="4505325" y="617220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37</xdr:row>
      <xdr:rowOff>9525</xdr:rowOff>
    </xdr:from>
    <xdr:to>
      <xdr:col>2</xdr:col>
      <xdr:colOff>0</xdr:colOff>
      <xdr:row>42</xdr:row>
      <xdr:rowOff>152400</xdr:rowOff>
    </xdr:to>
    <xdr:sp>
      <xdr:nvSpPr>
        <xdr:cNvPr id="8" name="Line 11"/>
        <xdr:cNvSpPr>
          <a:spLocks/>
        </xdr:cNvSpPr>
      </xdr:nvSpPr>
      <xdr:spPr>
        <a:xfrm>
          <a:off x="952500" y="6181725"/>
          <a:ext cx="0"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35</xdr:col>
      <xdr:colOff>485775</xdr:colOff>
      <xdr:row>38</xdr:row>
      <xdr:rowOff>66675</xdr:rowOff>
    </xdr:from>
    <xdr:to>
      <xdr:col>41</xdr:col>
      <xdr:colOff>438150</xdr:colOff>
      <xdr:row>44</xdr:row>
      <xdr:rowOff>76200</xdr:rowOff>
    </xdr:to>
    <xdr:pic>
      <xdr:nvPicPr>
        <xdr:cNvPr id="9" name="Picture 13"/>
        <xdr:cNvPicPr preferRelativeResize="1">
          <a:picLocks noChangeAspect="1"/>
        </xdr:cNvPicPr>
      </xdr:nvPicPr>
      <xdr:blipFill>
        <a:blip r:embed="rId1"/>
        <a:stretch>
          <a:fillRect/>
        </a:stretch>
      </xdr:blipFill>
      <xdr:spPr>
        <a:xfrm>
          <a:off x="20288250" y="6400800"/>
          <a:ext cx="3609975" cy="981075"/>
        </a:xfrm>
        <a:prstGeom prst="rect">
          <a:avLst/>
        </a:prstGeom>
        <a:noFill/>
        <a:ln w="9525" cmpd="sng">
          <a:noFill/>
        </a:ln>
      </xdr:spPr>
    </xdr:pic>
    <xdr:clientData/>
  </xdr:twoCellAnchor>
  <xdr:twoCellAnchor editAs="oneCell">
    <xdr:from>
      <xdr:col>2</xdr:col>
      <xdr:colOff>0</xdr:colOff>
      <xdr:row>37</xdr:row>
      <xdr:rowOff>9525</xdr:rowOff>
    </xdr:from>
    <xdr:to>
      <xdr:col>7</xdr:col>
      <xdr:colOff>447675</xdr:colOff>
      <xdr:row>43</xdr:row>
      <xdr:rowOff>19050</xdr:rowOff>
    </xdr:to>
    <xdr:pic>
      <xdr:nvPicPr>
        <xdr:cNvPr id="10" name="Picture 15"/>
        <xdr:cNvPicPr preferRelativeResize="1">
          <a:picLocks noChangeAspect="1"/>
        </xdr:cNvPicPr>
      </xdr:nvPicPr>
      <xdr:blipFill>
        <a:blip r:embed="rId2"/>
        <a:stretch>
          <a:fillRect/>
        </a:stretch>
      </xdr:blipFill>
      <xdr:spPr>
        <a:xfrm>
          <a:off x="952500" y="6181725"/>
          <a:ext cx="3552825" cy="981075"/>
        </a:xfrm>
        <a:prstGeom prst="rect">
          <a:avLst/>
        </a:prstGeom>
        <a:noFill/>
        <a:ln w="9525" cmpd="sng">
          <a:noFill/>
        </a:ln>
      </xdr:spPr>
    </xdr:pic>
    <xdr:clientData/>
  </xdr:twoCellAnchor>
  <xdr:twoCellAnchor>
    <xdr:from>
      <xdr:col>2</xdr:col>
      <xdr:colOff>114300</xdr:colOff>
      <xdr:row>37</xdr:row>
      <xdr:rowOff>104775</xdr:rowOff>
    </xdr:from>
    <xdr:to>
      <xdr:col>7</xdr:col>
      <xdr:colOff>323850</xdr:colOff>
      <xdr:row>37</xdr:row>
      <xdr:rowOff>104775</xdr:rowOff>
    </xdr:to>
    <xdr:sp>
      <xdr:nvSpPr>
        <xdr:cNvPr id="11" name="Line 17"/>
        <xdr:cNvSpPr>
          <a:spLocks/>
        </xdr:cNvSpPr>
      </xdr:nvSpPr>
      <xdr:spPr>
        <a:xfrm>
          <a:off x="1066800" y="6276975"/>
          <a:ext cx="3314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37</xdr:row>
      <xdr:rowOff>95250</xdr:rowOff>
    </xdr:from>
    <xdr:to>
      <xdr:col>2</xdr:col>
      <xdr:colOff>114300</xdr:colOff>
      <xdr:row>42</xdr:row>
      <xdr:rowOff>85725</xdr:rowOff>
    </xdr:to>
    <xdr:sp>
      <xdr:nvSpPr>
        <xdr:cNvPr id="12" name="Line 18"/>
        <xdr:cNvSpPr>
          <a:spLocks/>
        </xdr:cNvSpPr>
      </xdr:nvSpPr>
      <xdr:spPr>
        <a:xfrm>
          <a:off x="1066800" y="6267450"/>
          <a:ext cx="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37</xdr:row>
      <xdr:rowOff>123825</xdr:rowOff>
    </xdr:from>
    <xdr:to>
      <xdr:col>3</xdr:col>
      <xdr:colOff>190500</xdr:colOff>
      <xdr:row>38</xdr:row>
      <xdr:rowOff>9525</xdr:rowOff>
    </xdr:to>
    <xdr:sp>
      <xdr:nvSpPr>
        <xdr:cNvPr id="13" name="Oval 25"/>
        <xdr:cNvSpPr>
          <a:spLocks/>
        </xdr:cNvSpPr>
      </xdr:nvSpPr>
      <xdr:spPr>
        <a:xfrm>
          <a:off x="1762125" y="6296025"/>
          <a:ext cx="47625"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37</xdr:row>
      <xdr:rowOff>123825</xdr:rowOff>
    </xdr:from>
    <xdr:to>
      <xdr:col>4</xdr:col>
      <xdr:colOff>247650</xdr:colOff>
      <xdr:row>38</xdr:row>
      <xdr:rowOff>9525</xdr:rowOff>
    </xdr:to>
    <xdr:sp>
      <xdr:nvSpPr>
        <xdr:cNvPr id="14" name="Oval 26"/>
        <xdr:cNvSpPr>
          <a:spLocks/>
        </xdr:cNvSpPr>
      </xdr:nvSpPr>
      <xdr:spPr>
        <a:xfrm>
          <a:off x="2428875" y="6296025"/>
          <a:ext cx="47625"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219075</xdr:colOff>
      <xdr:row>37</xdr:row>
      <xdr:rowOff>123825</xdr:rowOff>
    </xdr:from>
    <xdr:to>
      <xdr:col>5</xdr:col>
      <xdr:colOff>266700</xdr:colOff>
      <xdr:row>38</xdr:row>
      <xdr:rowOff>9525</xdr:rowOff>
    </xdr:to>
    <xdr:sp>
      <xdr:nvSpPr>
        <xdr:cNvPr id="15" name="Oval 27"/>
        <xdr:cNvSpPr>
          <a:spLocks/>
        </xdr:cNvSpPr>
      </xdr:nvSpPr>
      <xdr:spPr>
        <a:xfrm>
          <a:off x="3057525" y="6296025"/>
          <a:ext cx="47625"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247650</xdr:colOff>
      <xdr:row>37</xdr:row>
      <xdr:rowOff>123825</xdr:rowOff>
    </xdr:from>
    <xdr:to>
      <xdr:col>6</xdr:col>
      <xdr:colOff>295275</xdr:colOff>
      <xdr:row>38</xdr:row>
      <xdr:rowOff>9525</xdr:rowOff>
    </xdr:to>
    <xdr:sp>
      <xdr:nvSpPr>
        <xdr:cNvPr id="16" name="Oval 28"/>
        <xdr:cNvSpPr>
          <a:spLocks/>
        </xdr:cNvSpPr>
      </xdr:nvSpPr>
      <xdr:spPr>
        <a:xfrm>
          <a:off x="3695700" y="6296025"/>
          <a:ext cx="47625"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37</xdr:row>
      <xdr:rowOff>123825</xdr:rowOff>
    </xdr:from>
    <xdr:to>
      <xdr:col>7</xdr:col>
      <xdr:colOff>304800</xdr:colOff>
      <xdr:row>38</xdr:row>
      <xdr:rowOff>9525</xdr:rowOff>
    </xdr:to>
    <xdr:sp>
      <xdr:nvSpPr>
        <xdr:cNvPr id="17" name="Oval 29"/>
        <xdr:cNvSpPr>
          <a:spLocks/>
        </xdr:cNvSpPr>
      </xdr:nvSpPr>
      <xdr:spPr>
        <a:xfrm>
          <a:off x="4314825" y="6296025"/>
          <a:ext cx="47625"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95250</xdr:colOff>
      <xdr:row>36</xdr:row>
      <xdr:rowOff>142875</xdr:rowOff>
    </xdr:from>
    <xdr:to>
      <xdr:col>8</xdr:col>
      <xdr:colOff>95250</xdr:colOff>
      <xdr:row>39</xdr:row>
      <xdr:rowOff>57150</xdr:rowOff>
    </xdr:to>
    <xdr:sp>
      <xdr:nvSpPr>
        <xdr:cNvPr id="18" name="Line 30"/>
        <xdr:cNvSpPr>
          <a:spLocks/>
        </xdr:cNvSpPr>
      </xdr:nvSpPr>
      <xdr:spPr>
        <a:xfrm>
          <a:off x="4762500" y="6153150"/>
          <a:ext cx="0" cy="4000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37</xdr:row>
      <xdr:rowOff>0</xdr:rowOff>
    </xdr:from>
    <xdr:to>
      <xdr:col>8</xdr:col>
      <xdr:colOff>142875</xdr:colOff>
      <xdr:row>37</xdr:row>
      <xdr:rowOff>0</xdr:rowOff>
    </xdr:to>
    <xdr:sp>
      <xdr:nvSpPr>
        <xdr:cNvPr id="19" name="Line 31"/>
        <xdr:cNvSpPr>
          <a:spLocks/>
        </xdr:cNvSpPr>
      </xdr:nvSpPr>
      <xdr:spPr>
        <a:xfrm>
          <a:off x="4676775" y="617220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39</xdr:row>
      <xdr:rowOff>47625</xdr:rowOff>
    </xdr:from>
    <xdr:to>
      <xdr:col>8</xdr:col>
      <xdr:colOff>200025</xdr:colOff>
      <xdr:row>39</xdr:row>
      <xdr:rowOff>47625</xdr:rowOff>
    </xdr:to>
    <xdr:sp>
      <xdr:nvSpPr>
        <xdr:cNvPr id="20" name="Line 32"/>
        <xdr:cNvSpPr>
          <a:spLocks/>
        </xdr:cNvSpPr>
      </xdr:nvSpPr>
      <xdr:spPr>
        <a:xfrm>
          <a:off x="4714875" y="6543675"/>
          <a:ext cx="15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37</xdr:row>
      <xdr:rowOff>9525</xdr:rowOff>
    </xdr:from>
    <xdr:to>
      <xdr:col>2</xdr:col>
      <xdr:colOff>0</xdr:colOff>
      <xdr:row>43</xdr:row>
      <xdr:rowOff>19050</xdr:rowOff>
    </xdr:to>
    <xdr:sp>
      <xdr:nvSpPr>
        <xdr:cNvPr id="21" name="Line 34"/>
        <xdr:cNvSpPr>
          <a:spLocks/>
        </xdr:cNvSpPr>
      </xdr:nvSpPr>
      <xdr:spPr>
        <a:xfrm>
          <a:off x="952500" y="6181725"/>
          <a:ext cx="0"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43</xdr:row>
      <xdr:rowOff>9525</xdr:rowOff>
    </xdr:from>
    <xdr:to>
      <xdr:col>3</xdr:col>
      <xdr:colOff>9525</xdr:colOff>
      <xdr:row>43</xdr:row>
      <xdr:rowOff>9525</xdr:rowOff>
    </xdr:to>
    <xdr:sp>
      <xdr:nvSpPr>
        <xdr:cNvPr id="22" name="Line 35"/>
        <xdr:cNvSpPr>
          <a:spLocks/>
        </xdr:cNvSpPr>
      </xdr:nvSpPr>
      <xdr:spPr>
        <a:xfrm>
          <a:off x="962025" y="71532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36</xdr:row>
      <xdr:rowOff>0</xdr:rowOff>
    </xdr:from>
    <xdr:to>
      <xdr:col>8</xdr:col>
      <xdr:colOff>457200</xdr:colOff>
      <xdr:row>36</xdr:row>
      <xdr:rowOff>0</xdr:rowOff>
    </xdr:to>
    <xdr:sp>
      <xdr:nvSpPr>
        <xdr:cNvPr id="23" name="Line 36"/>
        <xdr:cNvSpPr>
          <a:spLocks/>
        </xdr:cNvSpPr>
      </xdr:nvSpPr>
      <xdr:spPr>
        <a:xfrm flipH="1">
          <a:off x="3305175" y="601027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36</xdr:row>
      <xdr:rowOff>9525</xdr:rowOff>
    </xdr:from>
    <xdr:to>
      <xdr:col>5</xdr:col>
      <xdr:colOff>457200</xdr:colOff>
      <xdr:row>37</xdr:row>
      <xdr:rowOff>133350</xdr:rowOff>
    </xdr:to>
    <xdr:sp>
      <xdr:nvSpPr>
        <xdr:cNvPr id="24" name="Line 37"/>
        <xdr:cNvSpPr>
          <a:spLocks/>
        </xdr:cNvSpPr>
      </xdr:nvSpPr>
      <xdr:spPr>
        <a:xfrm flipH="1">
          <a:off x="3086100" y="6019800"/>
          <a:ext cx="20955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35</xdr:row>
      <xdr:rowOff>152400</xdr:rowOff>
    </xdr:from>
    <xdr:to>
      <xdr:col>6</xdr:col>
      <xdr:colOff>257175</xdr:colOff>
      <xdr:row>37</xdr:row>
      <xdr:rowOff>123825</xdr:rowOff>
    </xdr:to>
    <xdr:sp>
      <xdr:nvSpPr>
        <xdr:cNvPr id="25" name="Line 38"/>
        <xdr:cNvSpPr>
          <a:spLocks/>
        </xdr:cNvSpPr>
      </xdr:nvSpPr>
      <xdr:spPr>
        <a:xfrm>
          <a:off x="3333750" y="6000750"/>
          <a:ext cx="371475" cy="295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466725</xdr:colOff>
      <xdr:row>34</xdr:row>
      <xdr:rowOff>152400</xdr:rowOff>
    </xdr:from>
    <xdr:to>
      <xdr:col>6</xdr:col>
      <xdr:colOff>457200</xdr:colOff>
      <xdr:row>34</xdr:row>
      <xdr:rowOff>152400</xdr:rowOff>
    </xdr:to>
    <xdr:sp>
      <xdr:nvSpPr>
        <xdr:cNvPr id="26" name="Line 39"/>
        <xdr:cNvSpPr>
          <a:spLocks/>
        </xdr:cNvSpPr>
      </xdr:nvSpPr>
      <xdr:spPr>
        <a:xfrm flipH="1">
          <a:off x="2085975" y="58388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466725</xdr:colOff>
      <xdr:row>34</xdr:row>
      <xdr:rowOff>152400</xdr:rowOff>
    </xdr:from>
    <xdr:to>
      <xdr:col>3</xdr:col>
      <xdr:colOff>466725</xdr:colOff>
      <xdr:row>37</xdr:row>
      <xdr:rowOff>114300</xdr:rowOff>
    </xdr:to>
    <xdr:sp>
      <xdr:nvSpPr>
        <xdr:cNvPr id="27" name="Line 40"/>
        <xdr:cNvSpPr>
          <a:spLocks/>
        </xdr:cNvSpPr>
      </xdr:nvSpPr>
      <xdr:spPr>
        <a:xfrm>
          <a:off x="2085975" y="5838825"/>
          <a:ext cx="0" cy="447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41</xdr:row>
      <xdr:rowOff>19050</xdr:rowOff>
    </xdr:from>
    <xdr:to>
      <xdr:col>1</xdr:col>
      <xdr:colOff>171450</xdr:colOff>
      <xdr:row>43</xdr:row>
      <xdr:rowOff>28575</xdr:rowOff>
    </xdr:to>
    <xdr:sp>
      <xdr:nvSpPr>
        <xdr:cNvPr id="28" name="Line 41"/>
        <xdr:cNvSpPr>
          <a:spLocks/>
        </xdr:cNvSpPr>
      </xdr:nvSpPr>
      <xdr:spPr>
        <a:xfrm>
          <a:off x="514350" y="6838950"/>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36</xdr:row>
      <xdr:rowOff>152400</xdr:rowOff>
    </xdr:from>
    <xdr:to>
      <xdr:col>1</xdr:col>
      <xdr:colOff>171450</xdr:colOff>
      <xdr:row>38</xdr:row>
      <xdr:rowOff>142875</xdr:rowOff>
    </xdr:to>
    <xdr:sp>
      <xdr:nvSpPr>
        <xdr:cNvPr id="29" name="Line 42"/>
        <xdr:cNvSpPr>
          <a:spLocks/>
        </xdr:cNvSpPr>
      </xdr:nvSpPr>
      <xdr:spPr>
        <a:xfrm flipV="1">
          <a:off x="514350" y="6162675"/>
          <a:ext cx="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37</xdr:row>
      <xdr:rowOff>0</xdr:rowOff>
    </xdr:from>
    <xdr:to>
      <xdr:col>1</xdr:col>
      <xdr:colOff>257175</xdr:colOff>
      <xdr:row>37</xdr:row>
      <xdr:rowOff>0</xdr:rowOff>
    </xdr:to>
    <xdr:sp>
      <xdr:nvSpPr>
        <xdr:cNvPr id="30" name="Line 43"/>
        <xdr:cNvSpPr>
          <a:spLocks/>
        </xdr:cNvSpPr>
      </xdr:nvSpPr>
      <xdr:spPr>
        <a:xfrm>
          <a:off x="428625" y="61722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43</xdr:row>
      <xdr:rowOff>28575</xdr:rowOff>
    </xdr:from>
    <xdr:to>
      <xdr:col>1</xdr:col>
      <xdr:colOff>295275</xdr:colOff>
      <xdr:row>43</xdr:row>
      <xdr:rowOff>28575</xdr:rowOff>
    </xdr:to>
    <xdr:sp>
      <xdr:nvSpPr>
        <xdr:cNvPr id="31" name="Line 44"/>
        <xdr:cNvSpPr>
          <a:spLocks/>
        </xdr:cNvSpPr>
      </xdr:nvSpPr>
      <xdr:spPr>
        <a:xfrm>
          <a:off x="419100" y="717232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32</xdr:row>
      <xdr:rowOff>85725</xdr:rowOff>
    </xdr:from>
    <xdr:to>
      <xdr:col>3</xdr:col>
      <xdr:colOff>0</xdr:colOff>
      <xdr:row>32</xdr:row>
      <xdr:rowOff>85725</xdr:rowOff>
    </xdr:to>
    <xdr:sp>
      <xdr:nvSpPr>
        <xdr:cNvPr id="32" name="Line 45"/>
        <xdr:cNvSpPr>
          <a:spLocks/>
        </xdr:cNvSpPr>
      </xdr:nvSpPr>
      <xdr:spPr>
        <a:xfrm>
          <a:off x="1409700" y="544830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32</xdr:row>
      <xdr:rowOff>85725</xdr:rowOff>
    </xdr:from>
    <xdr:to>
      <xdr:col>2</xdr:col>
      <xdr:colOff>161925</xdr:colOff>
      <xdr:row>32</xdr:row>
      <xdr:rowOff>85725</xdr:rowOff>
    </xdr:to>
    <xdr:sp>
      <xdr:nvSpPr>
        <xdr:cNvPr id="33" name="Line 46"/>
        <xdr:cNvSpPr>
          <a:spLocks/>
        </xdr:cNvSpPr>
      </xdr:nvSpPr>
      <xdr:spPr>
        <a:xfrm flipH="1">
          <a:off x="952500" y="5448300"/>
          <a:ext cx="161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32</xdr:row>
      <xdr:rowOff>38100</xdr:rowOff>
    </xdr:from>
    <xdr:to>
      <xdr:col>2</xdr:col>
      <xdr:colOff>9525</xdr:colOff>
      <xdr:row>33</xdr:row>
      <xdr:rowOff>9525</xdr:rowOff>
    </xdr:to>
    <xdr:sp>
      <xdr:nvSpPr>
        <xdr:cNvPr id="34" name="Line 47"/>
        <xdr:cNvSpPr>
          <a:spLocks/>
        </xdr:cNvSpPr>
      </xdr:nvSpPr>
      <xdr:spPr>
        <a:xfrm>
          <a:off x="962025" y="540067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32</xdr:row>
      <xdr:rowOff>9525</xdr:rowOff>
    </xdr:from>
    <xdr:to>
      <xdr:col>3</xdr:col>
      <xdr:colOff>0</xdr:colOff>
      <xdr:row>32</xdr:row>
      <xdr:rowOff>133350</xdr:rowOff>
    </xdr:to>
    <xdr:sp>
      <xdr:nvSpPr>
        <xdr:cNvPr id="35" name="Line 48"/>
        <xdr:cNvSpPr>
          <a:spLocks/>
        </xdr:cNvSpPr>
      </xdr:nvSpPr>
      <xdr:spPr>
        <a:xfrm>
          <a:off x="1619250" y="5372100"/>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600075</xdr:colOff>
      <xdr:row>37</xdr:row>
      <xdr:rowOff>0</xdr:rowOff>
    </xdr:from>
    <xdr:to>
      <xdr:col>7</xdr:col>
      <xdr:colOff>447675</xdr:colOff>
      <xdr:row>37</xdr:row>
      <xdr:rowOff>0</xdr:rowOff>
    </xdr:to>
    <xdr:sp>
      <xdr:nvSpPr>
        <xdr:cNvPr id="36" name="Line 49"/>
        <xdr:cNvSpPr>
          <a:spLocks/>
        </xdr:cNvSpPr>
      </xdr:nvSpPr>
      <xdr:spPr>
        <a:xfrm>
          <a:off x="942975" y="6172200"/>
          <a:ext cx="3562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xdr:colOff>
      <xdr:row>37</xdr:row>
      <xdr:rowOff>123825</xdr:rowOff>
    </xdr:from>
    <xdr:to>
      <xdr:col>2</xdr:col>
      <xdr:colOff>190500</xdr:colOff>
      <xdr:row>38</xdr:row>
      <xdr:rowOff>9525</xdr:rowOff>
    </xdr:to>
    <xdr:sp>
      <xdr:nvSpPr>
        <xdr:cNvPr id="37" name="Oval 51"/>
        <xdr:cNvSpPr>
          <a:spLocks/>
        </xdr:cNvSpPr>
      </xdr:nvSpPr>
      <xdr:spPr>
        <a:xfrm>
          <a:off x="1095375" y="6296025"/>
          <a:ext cx="47625" cy="4762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35</xdr:row>
      <xdr:rowOff>38100</xdr:rowOff>
    </xdr:from>
    <xdr:to>
      <xdr:col>5</xdr:col>
      <xdr:colOff>19050</xdr:colOff>
      <xdr:row>36</xdr:row>
      <xdr:rowOff>142875</xdr:rowOff>
    </xdr:to>
    <xdr:sp>
      <xdr:nvSpPr>
        <xdr:cNvPr id="1" name="Line 1"/>
        <xdr:cNvSpPr>
          <a:spLocks/>
        </xdr:cNvSpPr>
      </xdr:nvSpPr>
      <xdr:spPr>
        <a:xfrm flipH="1">
          <a:off x="2057400" y="6134100"/>
          <a:ext cx="7620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219075</xdr:colOff>
      <xdr:row>36</xdr:row>
      <xdr:rowOff>57150</xdr:rowOff>
    </xdr:from>
    <xdr:to>
      <xdr:col>4</xdr:col>
      <xdr:colOff>247650</xdr:colOff>
      <xdr:row>36</xdr:row>
      <xdr:rowOff>142875</xdr:rowOff>
    </xdr:to>
    <xdr:sp>
      <xdr:nvSpPr>
        <xdr:cNvPr id="2" name="Line 2"/>
        <xdr:cNvSpPr>
          <a:spLocks/>
        </xdr:cNvSpPr>
      </xdr:nvSpPr>
      <xdr:spPr>
        <a:xfrm>
          <a:off x="2019300" y="6334125"/>
          <a:ext cx="28575"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35</xdr:row>
      <xdr:rowOff>19050</xdr:rowOff>
    </xdr:from>
    <xdr:to>
      <xdr:col>7</xdr:col>
      <xdr:colOff>400050</xdr:colOff>
      <xdr:row>35</xdr:row>
      <xdr:rowOff>19050</xdr:rowOff>
    </xdr:to>
    <xdr:sp>
      <xdr:nvSpPr>
        <xdr:cNvPr id="3" name="Line 3"/>
        <xdr:cNvSpPr>
          <a:spLocks/>
        </xdr:cNvSpPr>
      </xdr:nvSpPr>
      <xdr:spPr>
        <a:xfrm>
          <a:off x="2124075" y="6115050"/>
          <a:ext cx="100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xdr:colOff>
      <xdr:row>57</xdr:row>
      <xdr:rowOff>0</xdr:rowOff>
    </xdr:from>
    <xdr:to>
      <xdr:col>4</xdr:col>
      <xdr:colOff>9525</xdr:colOff>
      <xdr:row>57</xdr:row>
      <xdr:rowOff>0</xdr:rowOff>
    </xdr:to>
    <xdr:sp>
      <xdr:nvSpPr>
        <xdr:cNvPr id="4" name="AutoShape 14"/>
        <xdr:cNvSpPr>
          <a:spLocks/>
        </xdr:cNvSpPr>
      </xdr:nvSpPr>
      <xdr:spPr>
        <a:xfrm>
          <a:off x="1333500" y="9963150"/>
          <a:ext cx="47625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257175</xdr:colOff>
      <xdr:row>57</xdr:row>
      <xdr:rowOff>0</xdr:rowOff>
    </xdr:from>
    <xdr:to>
      <xdr:col>11</xdr:col>
      <xdr:colOff>361950</xdr:colOff>
      <xdr:row>57</xdr:row>
      <xdr:rowOff>0</xdr:rowOff>
    </xdr:to>
    <xdr:sp>
      <xdr:nvSpPr>
        <xdr:cNvPr id="5" name="AutoShape 17"/>
        <xdr:cNvSpPr>
          <a:spLocks/>
        </xdr:cNvSpPr>
      </xdr:nvSpPr>
      <xdr:spPr>
        <a:xfrm>
          <a:off x="2057400" y="9963150"/>
          <a:ext cx="221932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171450</xdr:colOff>
      <xdr:row>57</xdr:row>
      <xdr:rowOff>0</xdr:rowOff>
    </xdr:from>
    <xdr:to>
      <xdr:col>7</xdr:col>
      <xdr:colOff>400050</xdr:colOff>
      <xdr:row>57</xdr:row>
      <xdr:rowOff>0</xdr:rowOff>
    </xdr:to>
    <xdr:sp>
      <xdr:nvSpPr>
        <xdr:cNvPr id="6" name="AutoShape 18"/>
        <xdr:cNvSpPr>
          <a:spLocks/>
        </xdr:cNvSpPr>
      </xdr:nvSpPr>
      <xdr:spPr>
        <a:xfrm>
          <a:off x="1362075" y="9963150"/>
          <a:ext cx="1762125"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57</xdr:row>
      <xdr:rowOff>0</xdr:rowOff>
    </xdr:from>
    <xdr:to>
      <xdr:col>13</xdr:col>
      <xdr:colOff>371475</xdr:colOff>
      <xdr:row>57</xdr:row>
      <xdr:rowOff>0</xdr:rowOff>
    </xdr:to>
    <xdr:sp>
      <xdr:nvSpPr>
        <xdr:cNvPr id="7" name="AutoShape 19"/>
        <xdr:cNvSpPr>
          <a:spLocks/>
        </xdr:cNvSpPr>
      </xdr:nvSpPr>
      <xdr:spPr>
        <a:xfrm>
          <a:off x="3324225" y="9963150"/>
          <a:ext cx="1524000" cy="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85725</xdr:rowOff>
    </xdr:from>
    <xdr:to>
      <xdr:col>6</xdr:col>
      <xdr:colOff>152400</xdr:colOff>
      <xdr:row>31</xdr:row>
      <xdr:rowOff>133350</xdr:rowOff>
    </xdr:to>
    <xdr:sp>
      <xdr:nvSpPr>
        <xdr:cNvPr id="1" name="Rectangle 2"/>
        <xdr:cNvSpPr>
          <a:spLocks/>
        </xdr:cNvSpPr>
      </xdr:nvSpPr>
      <xdr:spPr>
        <a:xfrm>
          <a:off x="333375" y="733425"/>
          <a:ext cx="790575" cy="44196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8</xdr:row>
      <xdr:rowOff>19050</xdr:rowOff>
    </xdr:from>
    <xdr:to>
      <xdr:col>7</xdr:col>
      <xdr:colOff>9525</xdr:colOff>
      <xdr:row>15</xdr:row>
      <xdr:rowOff>19050</xdr:rowOff>
    </xdr:to>
    <xdr:sp>
      <xdr:nvSpPr>
        <xdr:cNvPr id="2" name="Rectangle 4"/>
        <xdr:cNvSpPr>
          <a:spLocks/>
        </xdr:cNvSpPr>
      </xdr:nvSpPr>
      <xdr:spPr>
        <a:xfrm>
          <a:off x="485775" y="1314450"/>
          <a:ext cx="657225" cy="1133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8</xdr:row>
      <xdr:rowOff>9525</xdr:rowOff>
    </xdr:from>
    <xdr:to>
      <xdr:col>31</xdr:col>
      <xdr:colOff>19050</xdr:colOff>
      <xdr:row>8</xdr:row>
      <xdr:rowOff>9525</xdr:rowOff>
    </xdr:to>
    <xdr:sp>
      <xdr:nvSpPr>
        <xdr:cNvPr id="3" name="Line 5"/>
        <xdr:cNvSpPr>
          <a:spLocks/>
        </xdr:cNvSpPr>
      </xdr:nvSpPr>
      <xdr:spPr>
        <a:xfrm>
          <a:off x="1123950" y="1304925"/>
          <a:ext cx="391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10</xdr:row>
      <xdr:rowOff>152400</xdr:rowOff>
    </xdr:from>
    <xdr:to>
      <xdr:col>31</xdr:col>
      <xdr:colOff>9525</xdr:colOff>
      <xdr:row>15</xdr:row>
      <xdr:rowOff>9525</xdr:rowOff>
    </xdr:to>
    <xdr:sp>
      <xdr:nvSpPr>
        <xdr:cNvPr id="4" name="Line 6"/>
        <xdr:cNvSpPr>
          <a:spLocks/>
        </xdr:cNvSpPr>
      </xdr:nvSpPr>
      <xdr:spPr>
        <a:xfrm flipV="1">
          <a:off x="1143000" y="1771650"/>
          <a:ext cx="388620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9525</xdr:colOff>
      <xdr:row>8</xdr:row>
      <xdr:rowOff>0</xdr:rowOff>
    </xdr:from>
    <xdr:to>
      <xdr:col>31</xdr:col>
      <xdr:colOff>9525</xdr:colOff>
      <xdr:row>11</xdr:row>
      <xdr:rowOff>0</xdr:rowOff>
    </xdr:to>
    <xdr:sp>
      <xdr:nvSpPr>
        <xdr:cNvPr id="5" name="Line 7"/>
        <xdr:cNvSpPr>
          <a:spLocks/>
        </xdr:cNvSpPr>
      </xdr:nvSpPr>
      <xdr:spPr>
        <a:xfrm>
          <a:off x="5029200" y="1295400"/>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9</xdr:row>
      <xdr:rowOff>0</xdr:rowOff>
    </xdr:from>
    <xdr:to>
      <xdr:col>3</xdr:col>
      <xdr:colOff>123825</xdr:colOff>
      <xdr:row>14</xdr:row>
      <xdr:rowOff>0</xdr:rowOff>
    </xdr:to>
    <xdr:sp>
      <xdr:nvSpPr>
        <xdr:cNvPr id="6" name="Line 8"/>
        <xdr:cNvSpPr>
          <a:spLocks/>
        </xdr:cNvSpPr>
      </xdr:nvSpPr>
      <xdr:spPr>
        <a:xfrm>
          <a:off x="609600" y="14573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8</xdr:row>
      <xdr:rowOff>152400</xdr:rowOff>
    </xdr:from>
    <xdr:to>
      <xdr:col>30</xdr:col>
      <xdr:colOff>28575</xdr:colOff>
      <xdr:row>8</xdr:row>
      <xdr:rowOff>152400</xdr:rowOff>
    </xdr:to>
    <xdr:sp>
      <xdr:nvSpPr>
        <xdr:cNvPr id="7" name="Line 9"/>
        <xdr:cNvSpPr>
          <a:spLocks/>
        </xdr:cNvSpPr>
      </xdr:nvSpPr>
      <xdr:spPr>
        <a:xfrm>
          <a:off x="609600" y="1447800"/>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3</xdr:row>
      <xdr:rowOff>19050</xdr:rowOff>
    </xdr:from>
    <xdr:to>
      <xdr:col>6</xdr:col>
      <xdr:colOff>152400</xdr:colOff>
      <xdr:row>3</xdr:row>
      <xdr:rowOff>152400</xdr:rowOff>
    </xdr:to>
    <xdr:sp>
      <xdr:nvSpPr>
        <xdr:cNvPr id="8" name="Line 35"/>
        <xdr:cNvSpPr>
          <a:spLocks/>
        </xdr:cNvSpPr>
      </xdr:nvSpPr>
      <xdr:spPr>
        <a:xfrm>
          <a:off x="1123950" y="5048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xdr:row>
      <xdr:rowOff>0</xdr:rowOff>
    </xdr:from>
    <xdr:to>
      <xdr:col>2</xdr:col>
      <xdr:colOff>0</xdr:colOff>
      <xdr:row>3</xdr:row>
      <xdr:rowOff>133350</xdr:rowOff>
    </xdr:to>
    <xdr:sp>
      <xdr:nvSpPr>
        <xdr:cNvPr id="9" name="Line 36"/>
        <xdr:cNvSpPr>
          <a:spLocks/>
        </xdr:cNvSpPr>
      </xdr:nvSpPr>
      <xdr:spPr>
        <a:xfrm>
          <a:off x="323850" y="48577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3</xdr:row>
      <xdr:rowOff>66675</xdr:rowOff>
    </xdr:from>
    <xdr:to>
      <xdr:col>3</xdr:col>
      <xdr:colOff>66675</xdr:colOff>
      <xdr:row>3</xdr:row>
      <xdr:rowOff>66675</xdr:rowOff>
    </xdr:to>
    <xdr:sp>
      <xdr:nvSpPr>
        <xdr:cNvPr id="10" name="Line 38"/>
        <xdr:cNvSpPr>
          <a:spLocks/>
        </xdr:cNvSpPr>
      </xdr:nvSpPr>
      <xdr:spPr>
        <a:xfrm flipH="1">
          <a:off x="304800" y="552450"/>
          <a:ext cx="247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3</xdr:row>
      <xdr:rowOff>66675</xdr:rowOff>
    </xdr:from>
    <xdr:to>
      <xdr:col>7</xdr:col>
      <xdr:colOff>0</xdr:colOff>
      <xdr:row>3</xdr:row>
      <xdr:rowOff>66675</xdr:rowOff>
    </xdr:to>
    <xdr:sp>
      <xdr:nvSpPr>
        <xdr:cNvPr id="11" name="Line 39"/>
        <xdr:cNvSpPr>
          <a:spLocks/>
        </xdr:cNvSpPr>
      </xdr:nvSpPr>
      <xdr:spPr>
        <a:xfrm>
          <a:off x="904875" y="552450"/>
          <a:ext cx="228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0</xdr:colOff>
      <xdr:row>7</xdr:row>
      <xdr:rowOff>0</xdr:rowOff>
    </xdr:from>
    <xdr:to>
      <xdr:col>16</xdr:col>
      <xdr:colOff>0</xdr:colOff>
      <xdr:row>7</xdr:row>
      <xdr:rowOff>133350</xdr:rowOff>
    </xdr:to>
    <xdr:sp>
      <xdr:nvSpPr>
        <xdr:cNvPr id="12" name="Line 41"/>
        <xdr:cNvSpPr>
          <a:spLocks/>
        </xdr:cNvSpPr>
      </xdr:nvSpPr>
      <xdr:spPr>
        <a:xfrm>
          <a:off x="2590800" y="113347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0</xdr:colOff>
      <xdr:row>6</xdr:row>
      <xdr:rowOff>152400</xdr:rowOff>
    </xdr:from>
    <xdr:to>
      <xdr:col>31</xdr:col>
      <xdr:colOff>0</xdr:colOff>
      <xdr:row>7</xdr:row>
      <xdr:rowOff>123825</xdr:rowOff>
    </xdr:to>
    <xdr:sp>
      <xdr:nvSpPr>
        <xdr:cNvPr id="13" name="Line 42"/>
        <xdr:cNvSpPr>
          <a:spLocks/>
        </xdr:cNvSpPr>
      </xdr:nvSpPr>
      <xdr:spPr>
        <a:xfrm>
          <a:off x="5019675" y="1123950"/>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0</xdr:colOff>
      <xdr:row>4</xdr:row>
      <xdr:rowOff>142875</xdr:rowOff>
    </xdr:from>
    <xdr:to>
      <xdr:col>31</xdr:col>
      <xdr:colOff>0</xdr:colOff>
      <xdr:row>5</xdr:row>
      <xdr:rowOff>114300</xdr:rowOff>
    </xdr:to>
    <xdr:sp>
      <xdr:nvSpPr>
        <xdr:cNvPr id="14" name="Line 43"/>
        <xdr:cNvSpPr>
          <a:spLocks/>
        </xdr:cNvSpPr>
      </xdr:nvSpPr>
      <xdr:spPr>
        <a:xfrm>
          <a:off x="5019675" y="79057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9</xdr:row>
      <xdr:rowOff>19050</xdr:rowOff>
    </xdr:to>
    <xdr:sp>
      <xdr:nvSpPr>
        <xdr:cNvPr id="15" name="Line 44"/>
        <xdr:cNvSpPr>
          <a:spLocks/>
        </xdr:cNvSpPr>
      </xdr:nvSpPr>
      <xdr:spPr>
        <a:xfrm flipH="1">
          <a:off x="1619250" y="11334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114300</xdr:colOff>
      <xdr:row>6</xdr:row>
      <xdr:rowOff>152400</xdr:rowOff>
    </xdr:from>
    <xdr:to>
      <xdr:col>21</xdr:col>
      <xdr:colOff>9525</xdr:colOff>
      <xdr:row>9</xdr:row>
      <xdr:rowOff>47625</xdr:rowOff>
    </xdr:to>
    <xdr:sp>
      <xdr:nvSpPr>
        <xdr:cNvPr id="16" name="Line 45"/>
        <xdr:cNvSpPr>
          <a:spLocks/>
        </xdr:cNvSpPr>
      </xdr:nvSpPr>
      <xdr:spPr>
        <a:xfrm flipH="1">
          <a:off x="3352800" y="1123950"/>
          <a:ext cx="57150" cy="381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95250</xdr:rowOff>
    </xdr:from>
    <xdr:to>
      <xdr:col>16</xdr:col>
      <xdr:colOff>142875</xdr:colOff>
      <xdr:row>5</xdr:row>
      <xdr:rowOff>95250</xdr:rowOff>
    </xdr:to>
    <xdr:sp>
      <xdr:nvSpPr>
        <xdr:cNvPr id="17" name="Line 48"/>
        <xdr:cNvSpPr>
          <a:spLocks/>
        </xdr:cNvSpPr>
      </xdr:nvSpPr>
      <xdr:spPr>
        <a:xfrm flipH="1">
          <a:off x="1123950" y="904875"/>
          <a:ext cx="1609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5</xdr:row>
      <xdr:rowOff>57150</xdr:rowOff>
    </xdr:from>
    <xdr:to>
      <xdr:col>31</xdr:col>
      <xdr:colOff>0</xdr:colOff>
      <xdr:row>5</xdr:row>
      <xdr:rowOff>57150</xdr:rowOff>
    </xdr:to>
    <xdr:sp>
      <xdr:nvSpPr>
        <xdr:cNvPr id="18" name="Line 49"/>
        <xdr:cNvSpPr>
          <a:spLocks/>
        </xdr:cNvSpPr>
      </xdr:nvSpPr>
      <xdr:spPr>
        <a:xfrm>
          <a:off x="3209925" y="866775"/>
          <a:ext cx="1809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34</xdr:row>
      <xdr:rowOff>142875</xdr:rowOff>
    </xdr:from>
    <xdr:to>
      <xdr:col>0</xdr:col>
      <xdr:colOff>0</xdr:colOff>
      <xdr:row>42</xdr:row>
      <xdr:rowOff>152400</xdr:rowOff>
    </xdr:to>
    <xdr:sp>
      <xdr:nvSpPr>
        <xdr:cNvPr id="19" name="Line 67"/>
        <xdr:cNvSpPr>
          <a:spLocks/>
        </xdr:cNvSpPr>
      </xdr:nvSpPr>
      <xdr:spPr>
        <a:xfrm>
          <a:off x="0" y="5648325"/>
          <a:ext cx="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19050</xdr:colOff>
      <xdr:row>13</xdr:row>
      <xdr:rowOff>0</xdr:rowOff>
    </xdr:from>
    <xdr:to>
      <xdr:col>43</xdr:col>
      <xdr:colOff>57150</xdr:colOff>
      <xdr:row>13</xdr:row>
      <xdr:rowOff>47625</xdr:rowOff>
    </xdr:to>
    <xdr:sp>
      <xdr:nvSpPr>
        <xdr:cNvPr id="20" name="AutoShape 91"/>
        <xdr:cNvSpPr>
          <a:spLocks/>
        </xdr:cNvSpPr>
      </xdr:nvSpPr>
      <xdr:spPr>
        <a:xfrm>
          <a:off x="6981825" y="2105025"/>
          <a:ext cx="38100" cy="47625"/>
        </a:xfrm>
        <a:prstGeom prst="flowChartConnector">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0</xdr:col>
      <xdr:colOff>0</xdr:colOff>
      <xdr:row>35</xdr:row>
      <xdr:rowOff>0</xdr:rowOff>
    </xdr:to>
    <xdr:sp>
      <xdr:nvSpPr>
        <xdr:cNvPr id="21" name="Line 95"/>
        <xdr:cNvSpPr>
          <a:spLocks/>
        </xdr:cNvSpPr>
      </xdr:nvSpPr>
      <xdr:spPr>
        <a:xfrm>
          <a:off x="0" y="5667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9525</xdr:rowOff>
    </xdr:from>
    <xdr:to>
      <xdr:col>0</xdr:col>
      <xdr:colOff>0</xdr:colOff>
      <xdr:row>43</xdr:row>
      <xdr:rowOff>9525</xdr:rowOff>
    </xdr:to>
    <xdr:sp>
      <xdr:nvSpPr>
        <xdr:cNvPr id="22" name="Line 96"/>
        <xdr:cNvSpPr>
          <a:spLocks/>
        </xdr:cNvSpPr>
      </xdr:nvSpPr>
      <xdr:spPr>
        <a:xfrm>
          <a:off x="0" y="6972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33</xdr:row>
      <xdr:rowOff>0</xdr:rowOff>
    </xdr:from>
    <xdr:to>
      <xdr:col>0</xdr:col>
      <xdr:colOff>0</xdr:colOff>
      <xdr:row>33</xdr:row>
      <xdr:rowOff>152400</xdr:rowOff>
    </xdr:to>
    <xdr:sp>
      <xdr:nvSpPr>
        <xdr:cNvPr id="23" name="Line 98"/>
        <xdr:cNvSpPr>
          <a:spLocks/>
        </xdr:cNvSpPr>
      </xdr:nvSpPr>
      <xdr:spPr>
        <a:xfrm>
          <a:off x="0" y="53435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42</xdr:row>
      <xdr:rowOff>9525</xdr:rowOff>
    </xdr:from>
    <xdr:to>
      <xdr:col>0</xdr:col>
      <xdr:colOff>0</xdr:colOff>
      <xdr:row>42</xdr:row>
      <xdr:rowOff>9525</xdr:rowOff>
    </xdr:to>
    <xdr:sp>
      <xdr:nvSpPr>
        <xdr:cNvPr id="24" name="Line 128"/>
        <xdr:cNvSpPr>
          <a:spLocks/>
        </xdr:cNvSpPr>
      </xdr:nvSpPr>
      <xdr:spPr>
        <a:xfrm>
          <a:off x="0" y="6810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0</xdr:col>
      <xdr:colOff>0</xdr:colOff>
      <xdr:row>36</xdr:row>
      <xdr:rowOff>0</xdr:rowOff>
    </xdr:to>
    <xdr:sp>
      <xdr:nvSpPr>
        <xdr:cNvPr id="25" name="Line 129"/>
        <xdr:cNvSpPr>
          <a:spLocks/>
        </xdr:cNvSpPr>
      </xdr:nvSpPr>
      <xdr:spPr>
        <a:xfrm>
          <a:off x="0" y="5829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76200</xdr:colOff>
      <xdr:row>8</xdr:row>
      <xdr:rowOff>28575</xdr:rowOff>
    </xdr:from>
    <xdr:to>
      <xdr:col>32</xdr:col>
      <xdr:colOff>104775</xdr:colOff>
      <xdr:row>8</xdr:row>
      <xdr:rowOff>28575</xdr:rowOff>
    </xdr:to>
    <xdr:sp>
      <xdr:nvSpPr>
        <xdr:cNvPr id="26" name="Line 136"/>
        <xdr:cNvSpPr>
          <a:spLocks/>
        </xdr:cNvSpPr>
      </xdr:nvSpPr>
      <xdr:spPr>
        <a:xfrm>
          <a:off x="5095875" y="1323975"/>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85725</xdr:colOff>
      <xdr:row>10</xdr:row>
      <xdr:rowOff>152400</xdr:rowOff>
    </xdr:from>
    <xdr:to>
      <xdr:col>32</xdr:col>
      <xdr:colOff>114300</xdr:colOff>
      <xdr:row>10</xdr:row>
      <xdr:rowOff>152400</xdr:rowOff>
    </xdr:to>
    <xdr:sp>
      <xdr:nvSpPr>
        <xdr:cNvPr id="27" name="Line 138"/>
        <xdr:cNvSpPr>
          <a:spLocks/>
        </xdr:cNvSpPr>
      </xdr:nvSpPr>
      <xdr:spPr>
        <a:xfrm>
          <a:off x="5105400" y="177165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9525</xdr:colOff>
      <xdr:row>10</xdr:row>
      <xdr:rowOff>57150</xdr:rowOff>
    </xdr:from>
    <xdr:to>
      <xdr:col>32</xdr:col>
      <xdr:colOff>9525</xdr:colOff>
      <xdr:row>11</xdr:row>
      <xdr:rowOff>9525</xdr:rowOff>
    </xdr:to>
    <xdr:sp>
      <xdr:nvSpPr>
        <xdr:cNvPr id="28" name="Line 139"/>
        <xdr:cNvSpPr>
          <a:spLocks/>
        </xdr:cNvSpPr>
      </xdr:nvSpPr>
      <xdr:spPr>
        <a:xfrm>
          <a:off x="5191125" y="1676400"/>
          <a:ext cx="0" cy="114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32</xdr:col>
      <xdr:colOff>9525</xdr:colOff>
      <xdr:row>8</xdr:row>
      <xdr:rowOff>28575</xdr:rowOff>
    </xdr:from>
    <xdr:to>
      <xdr:col>32</xdr:col>
      <xdr:colOff>9525</xdr:colOff>
      <xdr:row>8</xdr:row>
      <xdr:rowOff>142875</xdr:rowOff>
    </xdr:to>
    <xdr:sp>
      <xdr:nvSpPr>
        <xdr:cNvPr id="29" name="Line 140"/>
        <xdr:cNvSpPr>
          <a:spLocks/>
        </xdr:cNvSpPr>
      </xdr:nvSpPr>
      <xdr:spPr>
        <a:xfrm flipV="1">
          <a:off x="5191125" y="1323975"/>
          <a:ext cx="0" cy="114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15</xdr:row>
      <xdr:rowOff>19050</xdr:rowOff>
    </xdr:from>
    <xdr:to>
      <xdr:col>1</xdr:col>
      <xdr:colOff>95250</xdr:colOff>
      <xdr:row>15</xdr:row>
      <xdr:rowOff>19050</xdr:rowOff>
    </xdr:to>
    <xdr:sp>
      <xdr:nvSpPr>
        <xdr:cNvPr id="30" name="Line 141"/>
        <xdr:cNvSpPr>
          <a:spLocks/>
        </xdr:cNvSpPr>
      </xdr:nvSpPr>
      <xdr:spPr>
        <a:xfrm flipH="1">
          <a:off x="19050" y="244792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95250</xdr:colOff>
      <xdr:row>8</xdr:row>
      <xdr:rowOff>0</xdr:rowOff>
    </xdr:from>
    <xdr:to>
      <xdr:col>1</xdr:col>
      <xdr:colOff>66675</xdr:colOff>
      <xdr:row>8</xdr:row>
      <xdr:rowOff>0</xdr:rowOff>
    </xdr:to>
    <xdr:sp>
      <xdr:nvSpPr>
        <xdr:cNvPr id="31" name="Line 142"/>
        <xdr:cNvSpPr>
          <a:spLocks/>
        </xdr:cNvSpPr>
      </xdr:nvSpPr>
      <xdr:spPr>
        <a:xfrm flipH="1">
          <a:off x="95250" y="1295400"/>
          <a:ext cx="133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12</xdr:row>
      <xdr:rowOff>95250</xdr:rowOff>
    </xdr:from>
    <xdr:to>
      <xdr:col>1</xdr:col>
      <xdr:colOff>0</xdr:colOff>
      <xdr:row>15</xdr:row>
      <xdr:rowOff>19050</xdr:rowOff>
    </xdr:to>
    <xdr:sp>
      <xdr:nvSpPr>
        <xdr:cNvPr id="32" name="Line 143"/>
        <xdr:cNvSpPr>
          <a:spLocks/>
        </xdr:cNvSpPr>
      </xdr:nvSpPr>
      <xdr:spPr>
        <a:xfrm>
          <a:off x="161925" y="2038350"/>
          <a:ext cx="0" cy="409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8</xdr:row>
      <xdr:rowOff>9525</xdr:rowOff>
    </xdr:from>
    <xdr:to>
      <xdr:col>1</xdr:col>
      <xdr:colOff>9525</xdr:colOff>
      <xdr:row>10</xdr:row>
      <xdr:rowOff>66675</xdr:rowOff>
    </xdr:to>
    <xdr:sp>
      <xdr:nvSpPr>
        <xdr:cNvPr id="33" name="Line 144"/>
        <xdr:cNvSpPr>
          <a:spLocks/>
        </xdr:cNvSpPr>
      </xdr:nvSpPr>
      <xdr:spPr>
        <a:xfrm flipV="1">
          <a:off x="171450" y="1304925"/>
          <a:ext cx="0" cy="381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95250</xdr:colOff>
      <xdr:row>9</xdr:row>
      <xdr:rowOff>38100</xdr:rowOff>
    </xdr:from>
    <xdr:to>
      <xdr:col>7</xdr:col>
      <xdr:colOff>123825</xdr:colOff>
      <xdr:row>9</xdr:row>
      <xdr:rowOff>66675</xdr:rowOff>
    </xdr:to>
    <xdr:sp>
      <xdr:nvSpPr>
        <xdr:cNvPr id="34" name="Oval 146"/>
        <xdr:cNvSpPr>
          <a:spLocks/>
        </xdr:cNvSpPr>
      </xdr:nvSpPr>
      <xdr:spPr>
        <a:xfrm flipH="1">
          <a:off x="1228725" y="14954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47625</xdr:colOff>
      <xdr:row>9</xdr:row>
      <xdr:rowOff>38100</xdr:rowOff>
    </xdr:from>
    <xdr:to>
      <xdr:col>16</xdr:col>
      <xdr:colOff>76200</xdr:colOff>
      <xdr:row>9</xdr:row>
      <xdr:rowOff>66675</xdr:rowOff>
    </xdr:to>
    <xdr:sp>
      <xdr:nvSpPr>
        <xdr:cNvPr id="35" name="Oval 147"/>
        <xdr:cNvSpPr>
          <a:spLocks/>
        </xdr:cNvSpPr>
      </xdr:nvSpPr>
      <xdr:spPr>
        <a:xfrm flipH="1">
          <a:off x="2638425" y="14954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95250</xdr:colOff>
      <xdr:row>9</xdr:row>
      <xdr:rowOff>19050</xdr:rowOff>
    </xdr:from>
    <xdr:to>
      <xdr:col>12</xdr:col>
      <xdr:colOff>123825</xdr:colOff>
      <xdr:row>9</xdr:row>
      <xdr:rowOff>47625</xdr:rowOff>
    </xdr:to>
    <xdr:sp>
      <xdr:nvSpPr>
        <xdr:cNvPr id="36" name="Oval 148"/>
        <xdr:cNvSpPr>
          <a:spLocks/>
        </xdr:cNvSpPr>
      </xdr:nvSpPr>
      <xdr:spPr>
        <a:xfrm flipH="1">
          <a:off x="2038350" y="147637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104775</xdr:colOff>
      <xdr:row>9</xdr:row>
      <xdr:rowOff>47625</xdr:rowOff>
    </xdr:from>
    <xdr:to>
      <xdr:col>20</xdr:col>
      <xdr:colOff>133350</xdr:colOff>
      <xdr:row>9</xdr:row>
      <xdr:rowOff>76200</xdr:rowOff>
    </xdr:to>
    <xdr:sp>
      <xdr:nvSpPr>
        <xdr:cNvPr id="37" name="Oval 149"/>
        <xdr:cNvSpPr>
          <a:spLocks/>
        </xdr:cNvSpPr>
      </xdr:nvSpPr>
      <xdr:spPr>
        <a:xfrm flipH="1">
          <a:off x="3343275" y="150495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104775</xdr:colOff>
      <xdr:row>9</xdr:row>
      <xdr:rowOff>38100</xdr:rowOff>
    </xdr:from>
    <xdr:to>
      <xdr:col>25</xdr:col>
      <xdr:colOff>133350</xdr:colOff>
      <xdr:row>9</xdr:row>
      <xdr:rowOff>66675</xdr:rowOff>
    </xdr:to>
    <xdr:sp>
      <xdr:nvSpPr>
        <xdr:cNvPr id="38" name="Oval 150"/>
        <xdr:cNvSpPr>
          <a:spLocks/>
        </xdr:cNvSpPr>
      </xdr:nvSpPr>
      <xdr:spPr>
        <a:xfrm flipH="1">
          <a:off x="4152900" y="14954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29</xdr:col>
      <xdr:colOff>95250</xdr:colOff>
      <xdr:row>9</xdr:row>
      <xdr:rowOff>38100</xdr:rowOff>
    </xdr:from>
    <xdr:to>
      <xdr:col>29</xdr:col>
      <xdr:colOff>123825</xdr:colOff>
      <xdr:row>9</xdr:row>
      <xdr:rowOff>66675</xdr:rowOff>
    </xdr:to>
    <xdr:sp>
      <xdr:nvSpPr>
        <xdr:cNvPr id="39" name="Oval 151"/>
        <xdr:cNvSpPr>
          <a:spLocks/>
        </xdr:cNvSpPr>
      </xdr:nvSpPr>
      <xdr:spPr>
        <a:xfrm flipH="1">
          <a:off x="4791075" y="1495425"/>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9</xdr:row>
      <xdr:rowOff>47625</xdr:rowOff>
    </xdr:from>
    <xdr:to>
      <xdr:col>4</xdr:col>
      <xdr:colOff>47625</xdr:colOff>
      <xdr:row>9</xdr:row>
      <xdr:rowOff>76200</xdr:rowOff>
    </xdr:to>
    <xdr:sp>
      <xdr:nvSpPr>
        <xdr:cNvPr id="40" name="Oval 152"/>
        <xdr:cNvSpPr>
          <a:spLocks/>
        </xdr:cNvSpPr>
      </xdr:nvSpPr>
      <xdr:spPr>
        <a:xfrm flipH="1">
          <a:off x="666750" y="1504950"/>
          <a:ext cx="28575" cy="285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xdr:row>
      <xdr:rowOff>95250</xdr:rowOff>
    </xdr:from>
    <xdr:to>
      <xdr:col>1</xdr:col>
      <xdr:colOff>514350</xdr:colOff>
      <xdr:row>1</xdr:row>
      <xdr:rowOff>95250</xdr:rowOff>
    </xdr:to>
    <xdr:sp>
      <xdr:nvSpPr>
        <xdr:cNvPr id="1" name="Line 1"/>
        <xdr:cNvSpPr>
          <a:spLocks/>
        </xdr:cNvSpPr>
      </xdr:nvSpPr>
      <xdr:spPr>
        <a:xfrm>
          <a:off x="1123950" y="3048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476250</xdr:colOff>
      <xdr:row>2</xdr:row>
      <xdr:rowOff>114300</xdr:rowOff>
    </xdr:from>
    <xdr:to>
      <xdr:col>1</xdr:col>
      <xdr:colOff>514350</xdr:colOff>
      <xdr:row>2</xdr:row>
      <xdr:rowOff>114300</xdr:rowOff>
    </xdr:to>
    <xdr:sp>
      <xdr:nvSpPr>
        <xdr:cNvPr id="2" name="Line 2"/>
        <xdr:cNvSpPr>
          <a:spLocks/>
        </xdr:cNvSpPr>
      </xdr:nvSpPr>
      <xdr:spPr>
        <a:xfrm>
          <a:off x="1085850" y="485775"/>
          <a:ext cx="38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485775</xdr:colOff>
      <xdr:row>3</xdr:row>
      <xdr:rowOff>95250</xdr:rowOff>
    </xdr:from>
    <xdr:to>
      <xdr:col>1</xdr:col>
      <xdr:colOff>514350</xdr:colOff>
      <xdr:row>3</xdr:row>
      <xdr:rowOff>95250</xdr:rowOff>
    </xdr:to>
    <xdr:sp>
      <xdr:nvSpPr>
        <xdr:cNvPr id="3" name="Line 3"/>
        <xdr:cNvSpPr>
          <a:spLocks/>
        </xdr:cNvSpPr>
      </xdr:nvSpPr>
      <xdr:spPr>
        <a:xfrm>
          <a:off x="1095375" y="666750"/>
          <a:ext cx="285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4</xdr:row>
      <xdr:rowOff>114300</xdr:rowOff>
    </xdr:from>
    <xdr:to>
      <xdr:col>1</xdr:col>
      <xdr:colOff>514350</xdr:colOff>
      <xdr:row>4</xdr:row>
      <xdr:rowOff>114300</xdr:rowOff>
    </xdr:to>
    <xdr:sp>
      <xdr:nvSpPr>
        <xdr:cNvPr id="4" name="Line 4"/>
        <xdr:cNvSpPr>
          <a:spLocks/>
        </xdr:cNvSpPr>
      </xdr:nvSpPr>
      <xdr:spPr>
        <a:xfrm>
          <a:off x="1066800" y="885825"/>
          <a:ext cx="57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41</xdr:row>
      <xdr:rowOff>114300</xdr:rowOff>
    </xdr:from>
    <xdr:to>
      <xdr:col>1</xdr:col>
      <xdr:colOff>495300</xdr:colOff>
      <xdr:row>41</xdr:row>
      <xdr:rowOff>123825</xdr:rowOff>
    </xdr:to>
    <xdr:sp>
      <xdr:nvSpPr>
        <xdr:cNvPr id="5" name="Line 5"/>
        <xdr:cNvSpPr>
          <a:spLocks/>
        </xdr:cNvSpPr>
      </xdr:nvSpPr>
      <xdr:spPr>
        <a:xfrm flipV="1">
          <a:off x="981075" y="7791450"/>
          <a:ext cx="1238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419100</xdr:colOff>
      <xdr:row>1</xdr:row>
      <xdr:rowOff>104775</xdr:rowOff>
    </xdr:from>
    <xdr:to>
      <xdr:col>1</xdr:col>
      <xdr:colOff>504825</xdr:colOff>
      <xdr:row>1</xdr:row>
      <xdr:rowOff>114300</xdr:rowOff>
    </xdr:to>
    <xdr:sp>
      <xdr:nvSpPr>
        <xdr:cNvPr id="6" name="Line 6"/>
        <xdr:cNvSpPr>
          <a:spLocks/>
        </xdr:cNvSpPr>
      </xdr:nvSpPr>
      <xdr:spPr>
        <a:xfrm flipV="1">
          <a:off x="1028700" y="314325"/>
          <a:ext cx="857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k_nandwana@yahoo.co.in" TargetMode="External" /><Relationship Id="rId2" Type="http://schemas.openxmlformats.org/officeDocument/2006/relationships/hyperlink" Target="mailto:pk_nandwana@yahoo.co.in"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34"/>
  </sheetPr>
  <dimension ref="A1:I20"/>
  <sheetViews>
    <sheetView zoomScalePageLayoutView="0" workbookViewId="0" topLeftCell="A1">
      <selection activeCell="D16" sqref="D16"/>
    </sheetView>
  </sheetViews>
  <sheetFormatPr defaultColWidth="9.140625" defaultRowHeight="12.75"/>
  <cols>
    <col min="1" max="1" width="6.8515625" style="0" customWidth="1"/>
  </cols>
  <sheetData>
    <row r="1" ht="15.75">
      <c r="A1" s="174" t="s">
        <v>207</v>
      </c>
    </row>
    <row r="2" ht="15.75">
      <c r="A2" s="174"/>
    </row>
    <row r="3" spans="1:9" ht="15.75">
      <c r="A3" s="265" t="s">
        <v>147</v>
      </c>
      <c r="B3" s="265"/>
      <c r="C3" s="265"/>
      <c r="D3" s="265"/>
      <c r="E3" s="265"/>
      <c r="F3" s="265"/>
      <c r="G3" s="265"/>
      <c r="H3" s="265"/>
      <c r="I3" s="265"/>
    </row>
    <row r="5" spans="1:9" ht="12.75" customHeight="1">
      <c r="A5" s="266" t="s">
        <v>233</v>
      </c>
      <c r="B5" s="266"/>
      <c r="C5" s="266"/>
      <c r="D5" s="266"/>
      <c r="E5" s="266"/>
      <c r="F5" s="266"/>
      <c r="G5" s="266"/>
      <c r="H5" s="266"/>
      <c r="I5" s="266"/>
    </row>
    <row r="6" spans="1:9" ht="12.75" customHeight="1">
      <c r="A6" s="267"/>
      <c r="B6" s="267"/>
      <c r="C6" s="267"/>
      <c r="D6" s="267"/>
      <c r="E6" s="267"/>
      <c r="F6" s="267"/>
      <c r="G6" s="267"/>
      <c r="H6" s="267"/>
      <c r="I6" s="267"/>
    </row>
    <row r="7" spans="1:9" ht="12.75">
      <c r="A7" s="267"/>
      <c r="B7" s="267"/>
      <c r="C7" s="267"/>
      <c r="D7" s="267"/>
      <c r="E7" s="267"/>
      <c r="F7" s="267"/>
      <c r="G7" s="267"/>
      <c r="H7" s="267"/>
      <c r="I7" s="267"/>
    </row>
    <row r="8" spans="1:9" ht="12.75">
      <c r="A8" s="267"/>
      <c r="B8" s="267"/>
      <c r="C8" s="267"/>
      <c r="D8" s="267"/>
      <c r="E8" s="267"/>
      <c r="F8" s="267"/>
      <c r="G8" s="267"/>
      <c r="H8" s="267"/>
      <c r="I8" s="267"/>
    </row>
    <row r="9" spans="1:9" ht="12.75">
      <c r="A9" s="267"/>
      <c r="B9" s="267"/>
      <c r="C9" s="267"/>
      <c r="D9" s="267"/>
      <c r="E9" s="267"/>
      <c r="F9" s="267"/>
      <c r="G9" s="267"/>
      <c r="H9" s="267"/>
      <c r="I9" s="267"/>
    </row>
    <row r="10" spans="1:9" ht="12.75">
      <c r="A10" s="267"/>
      <c r="B10" s="267"/>
      <c r="C10" s="267"/>
      <c r="D10" s="267"/>
      <c r="E10" s="267"/>
      <c r="F10" s="267"/>
      <c r="G10" s="267"/>
      <c r="H10" s="267"/>
      <c r="I10" s="267"/>
    </row>
    <row r="11" spans="1:9" ht="12.75">
      <c r="A11" s="140"/>
      <c r="B11" s="140"/>
      <c r="C11" s="140"/>
      <c r="D11" s="140"/>
      <c r="E11" s="140"/>
      <c r="F11" s="140"/>
      <c r="G11" s="140"/>
      <c r="H11" s="140"/>
      <c r="I11" s="140"/>
    </row>
    <row r="12" spans="1:9" ht="12.75">
      <c r="A12" s="140"/>
      <c r="B12" s="140"/>
      <c r="C12" s="140"/>
      <c r="D12" s="140"/>
      <c r="E12" s="140"/>
      <c r="F12" s="140"/>
      <c r="G12" s="140"/>
      <c r="H12" s="140"/>
      <c r="I12" s="140"/>
    </row>
    <row r="13" spans="1:9" ht="12.75">
      <c r="A13" s="140"/>
      <c r="B13" s="140"/>
      <c r="C13" s="140"/>
      <c r="D13" s="140"/>
      <c r="E13" s="140"/>
      <c r="F13" s="140"/>
      <c r="G13" s="140"/>
      <c r="H13" s="140"/>
      <c r="I13" s="140"/>
    </row>
    <row r="14" spans="1:9" ht="12.75">
      <c r="A14" s="140"/>
      <c r="B14" s="140"/>
      <c r="C14" s="140"/>
      <c r="D14" s="140"/>
      <c r="E14" s="140"/>
      <c r="F14" s="140"/>
      <c r="G14" s="140"/>
      <c r="H14" s="140"/>
      <c r="I14" s="140"/>
    </row>
    <row r="15" spans="1:9" ht="12.75">
      <c r="A15" s="140"/>
      <c r="B15" s="140"/>
      <c r="C15" s="140"/>
      <c r="D15" s="140"/>
      <c r="E15" s="140"/>
      <c r="F15" s="140"/>
      <c r="G15" s="140"/>
      <c r="H15" s="140"/>
      <c r="I15" s="140"/>
    </row>
    <row r="16" spans="1:9" ht="12.75">
      <c r="A16" s="140"/>
      <c r="B16" s="140"/>
      <c r="C16" s="140"/>
      <c r="D16" s="140"/>
      <c r="E16" s="140"/>
      <c r="F16" s="140"/>
      <c r="G16" s="140"/>
      <c r="H16" s="140"/>
      <c r="I16" s="140"/>
    </row>
    <row r="18" spans="1:9" ht="12.75">
      <c r="A18" s="141"/>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sheetData>
  <sheetProtection/>
  <mergeCells count="2">
    <mergeCell ref="A3:I3"/>
    <mergeCell ref="A5:I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L56"/>
  <sheetViews>
    <sheetView zoomScalePageLayoutView="0" workbookViewId="0" topLeftCell="A1">
      <selection activeCell="F19" sqref="F19"/>
    </sheetView>
  </sheetViews>
  <sheetFormatPr defaultColWidth="9.140625" defaultRowHeight="12.75"/>
  <cols>
    <col min="1" max="1" width="5.140625" style="183" customWidth="1"/>
    <col min="2" max="2" width="9.140625" style="183" customWidth="1"/>
    <col min="3" max="3" width="10.00390625" style="183" customWidth="1"/>
    <col min="4" max="8" width="9.140625" style="183" customWidth="1"/>
    <col min="9" max="9" width="8.140625" style="183" customWidth="1"/>
    <col min="10" max="10" width="8.7109375" style="183" customWidth="1"/>
    <col min="11" max="12" width="8.8515625" style="183" customWidth="1"/>
    <col min="13" max="13" width="4.8515625" style="183" customWidth="1"/>
    <col min="14" max="14" width="5.00390625" style="183" customWidth="1"/>
    <col min="15" max="15" width="5.8515625" style="183" customWidth="1"/>
    <col min="16" max="16" width="5.421875" style="183" customWidth="1"/>
    <col min="17" max="17" width="6.7109375" style="183" customWidth="1"/>
    <col min="18" max="16384" width="9.140625" style="183" customWidth="1"/>
  </cols>
  <sheetData>
    <row r="1" spans="1:11" ht="12.75">
      <c r="A1" s="184" t="s">
        <v>207</v>
      </c>
      <c r="B1" s="184"/>
      <c r="C1" s="184"/>
      <c r="D1" s="184"/>
      <c r="E1" s="184"/>
      <c r="F1" s="184"/>
      <c r="G1" s="184"/>
      <c r="H1" s="184"/>
      <c r="I1" s="184"/>
      <c r="J1" s="184"/>
      <c r="K1" s="184"/>
    </row>
    <row r="2" spans="1:12" ht="15.75">
      <c r="A2" s="268" t="s">
        <v>210</v>
      </c>
      <c r="B2" s="269"/>
      <c r="C2" s="269"/>
      <c r="D2" s="269"/>
      <c r="E2" s="269"/>
      <c r="F2" s="269"/>
      <c r="G2" s="269"/>
      <c r="H2" s="269"/>
      <c r="I2" s="269"/>
      <c r="J2" s="270"/>
      <c r="K2" s="185"/>
      <c r="L2" s="185"/>
    </row>
    <row r="3" spans="1:12" ht="15.75">
      <c r="A3" s="211"/>
      <c r="B3" s="212" t="s">
        <v>221</v>
      </c>
      <c r="C3" s="212"/>
      <c r="D3" s="271" t="s">
        <v>222</v>
      </c>
      <c r="E3" s="271"/>
      <c r="F3" s="271"/>
      <c r="G3" s="271"/>
      <c r="H3" s="271"/>
      <c r="I3" s="271"/>
      <c r="J3" s="272"/>
      <c r="K3" s="185"/>
      <c r="L3" s="185"/>
    </row>
    <row r="4" spans="1:10" ht="12.75">
      <c r="A4" s="210"/>
      <c r="B4" s="188"/>
      <c r="C4" s="188"/>
      <c r="D4" s="188"/>
      <c r="E4" s="188"/>
      <c r="F4" s="188"/>
      <c r="G4" s="188"/>
      <c r="H4" s="188"/>
      <c r="I4" s="188"/>
      <c r="J4" s="191"/>
    </row>
    <row r="5" spans="1:10" ht="12.75">
      <c r="A5" s="189">
        <v>1</v>
      </c>
      <c r="B5" s="188" t="s">
        <v>206</v>
      </c>
      <c r="C5" s="188"/>
      <c r="D5" s="188"/>
      <c r="E5" s="182">
        <v>2</v>
      </c>
      <c r="F5" s="188" t="s">
        <v>33</v>
      </c>
      <c r="G5" s="179">
        <f>E5*1000</f>
        <v>2000</v>
      </c>
      <c r="H5" s="188" t="s">
        <v>32</v>
      </c>
      <c r="I5" s="188"/>
      <c r="J5" s="191"/>
    </row>
    <row r="6" spans="1:10" ht="12.75">
      <c r="A6" s="189"/>
      <c r="B6" s="188"/>
      <c r="C6" s="188"/>
      <c r="D6" s="188"/>
      <c r="E6" s="188"/>
      <c r="F6" s="188"/>
      <c r="G6" s="198"/>
      <c r="H6" s="188"/>
      <c r="I6" s="188"/>
      <c r="J6" s="191"/>
    </row>
    <row r="7" spans="1:10" ht="12.75">
      <c r="A7" s="189">
        <v>2</v>
      </c>
      <c r="B7" s="188" t="s">
        <v>19</v>
      </c>
      <c r="C7" s="188"/>
      <c r="D7" s="188"/>
      <c r="E7" s="182">
        <v>0.3</v>
      </c>
      <c r="F7" s="188" t="s">
        <v>33</v>
      </c>
      <c r="G7" s="179">
        <f>E7*1000</f>
        <v>300</v>
      </c>
      <c r="H7" s="188" t="s">
        <v>32</v>
      </c>
      <c r="I7" s="188"/>
      <c r="J7" s="191"/>
    </row>
    <row r="8" spans="1:10" ht="12.75">
      <c r="A8" s="189"/>
      <c r="B8" s="188"/>
      <c r="C8" s="188"/>
      <c r="D8" s="188"/>
      <c r="E8" s="188"/>
      <c r="F8" s="188"/>
      <c r="G8" s="198"/>
      <c r="H8" s="188"/>
      <c r="I8" s="188"/>
      <c r="J8" s="191"/>
    </row>
    <row r="9" spans="1:10" ht="14.25">
      <c r="A9" s="189">
        <v>3</v>
      </c>
      <c r="B9" s="195" t="s">
        <v>214</v>
      </c>
      <c r="C9" s="188"/>
      <c r="D9" s="188"/>
      <c r="E9" s="209">
        <v>1800</v>
      </c>
      <c r="F9" s="190" t="s">
        <v>148</v>
      </c>
      <c r="G9" s="180">
        <f>E9/1000</f>
        <v>1.8</v>
      </c>
      <c r="H9" s="190" t="s">
        <v>149</v>
      </c>
      <c r="I9" s="188"/>
      <c r="J9" s="191"/>
    </row>
    <row r="10" spans="1:10" ht="12.75">
      <c r="A10" s="189"/>
      <c r="B10" s="188"/>
      <c r="C10" s="188"/>
      <c r="D10" s="188"/>
      <c r="E10" s="213"/>
      <c r="F10" s="188"/>
      <c r="G10" s="188"/>
      <c r="H10" s="188"/>
      <c r="I10" s="188"/>
      <c r="J10" s="191"/>
    </row>
    <row r="11" spans="1:10" ht="14.25">
      <c r="A11" s="189">
        <v>4</v>
      </c>
      <c r="B11" s="190" t="s">
        <v>213</v>
      </c>
      <c r="C11" s="198"/>
      <c r="D11" s="202" t="s">
        <v>212</v>
      </c>
      <c r="E11" s="178">
        <v>20</v>
      </c>
      <c r="F11" s="188"/>
      <c r="G11" s="273" t="s">
        <v>215</v>
      </c>
      <c r="H11" s="274"/>
      <c r="I11" s="178">
        <v>25000</v>
      </c>
      <c r="J11" s="191" t="s">
        <v>211</v>
      </c>
    </row>
    <row r="12" spans="1:10" ht="12.75">
      <c r="A12" s="189"/>
      <c r="B12" s="190"/>
      <c r="C12" s="198"/>
      <c r="D12" s="202"/>
      <c r="E12" s="198"/>
      <c r="F12" s="188"/>
      <c r="G12" s="202"/>
      <c r="H12" s="202"/>
      <c r="I12" s="198"/>
      <c r="J12" s="191"/>
    </row>
    <row r="13" spans="1:10" ht="16.5" customHeight="1">
      <c r="A13" s="189"/>
      <c r="B13" s="190"/>
      <c r="C13" s="198"/>
      <c r="D13" s="214" t="s">
        <v>216</v>
      </c>
      <c r="E13" s="178">
        <v>7</v>
      </c>
      <c r="F13" s="188"/>
      <c r="G13" s="186"/>
      <c r="H13" s="202" t="s">
        <v>25</v>
      </c>
      <c r="I13" s="178">
        <v>13.3</v>
      </c>
      <c r="J13" s="191"/>
    </row>
    <row r="14" spans="1:10" ht="12.75">
      <c r="A14" s="189"/>
      <c r="B14" s="190"/>
      <c r="C14" s="198"/>
      <c r="D14" s="202"/>
      <c r="E14" s="198"/>
      <c r="F14" s="188"/>
      <c r="G14" s="188"/>
      <c r="H14" s="188"/>
      <c r="I14" s="188"/>
      <c r="J14" s="191"/>
    </row>
    <row r="15" spans="1:10" ht="14.25">
      <c r="A15" s="189">
        <v>5</v>
      </c>
      <c r="B15" s="190" t="s">
        <v>35</v>
      </c>
      <c r="C15" s="198"/>
      <c r="D15" s="202" t="s">
        <v>18</v>
      </c>
      <c r="E15" s="178">
        <v>300</v>
      </c>
      <c r="F15" s="188"/>
      <c r="G15" s="187"/>
      <c r="H15" s="202" t="s">
        <v>39</v>
      </c>
      <c r="I15" s="178">
        <v>230</v>
      </c>
      <c r="J15" s="191" t="s">
        <v>36</v>
      </c>
    </row>
    <row r="16" spans="1:10" ht="12.75">
      <c r="A16" s="189"/>
      <c r="B16" s="198"/>
      <c r="C16" s="198"/>
      <c r="D16" s="198"/>
      <c r="E16" s="198"/>
      <c r="F16" s="190"/>
      <c r="G16" s="188"/>
      <c r="H16" s="188"/>
      <c r="I16" s="198"/>
      <c r="J16" s="191"/>
    </row>
    <row r="17" spans="1:10" ht="12.75">
      <c r="A17" s="189">
        <v>6</v>
      </c>
      <c r="B17" s="190" t="s">
        <v>151</v>
      </c>
      <c r="C17" s="190"/>
      <c r="D17" s="190"/>
      <c r="E17" s="178">
        <v>100</v>
      </c>
      <c r="F17" s="190" t="s">
        <v>32</v>
      </c>
      <c r="G17" s="180">
        <f>E17/1000</f>
        <v>0.1</v>
      </c>
      <c r="H17" s="188" t="s">
        <v>33</v>
      </c>
      <c r="I17" s="188"/>
      <c r="J17" s="191"/>
    </row>
    <row r="18" spans="1:10" ht="12.75">
      <c r="A18" s="189"/>
      <c r="B18" s="190"/>
      <c r="C18" s="190"/>
      <c r="D18" s="190"/>
      <c r="E18" s="198"/>
      <c r="F18" s="190"/>
      <c r="G18" s="213"/>
      <c r="H18" s="188"/>
      <c r="I18" s="188"/>
      <c r="J18" s="191"/>
    </row>
    <row r="19" spans="1:10" ht="12.75">
      <c r="A19" s="189">
        <v>7</v>
      </c>
      <c r="B19" s="190" t="s">
        <v>110</v>
      </c>
      <c r="C19" s="198"/>
      <c r="D19" s="198"/>
      <c r="E19" s="178">
        <v>20</v>
      </c>
      <c r="F19" s="188" t="s">
        <v>32</v>
      </c>
      <c r="G19" s="273" t="s">
        <v>109</v>
      </c>
      <c r="H19" s="274"/>
      <c r="I19" s="178">
        <v>30</v>
      </c>
      <c r="J19" s="191" t="s">
        <v>32</v>
      </c>
    </row>
    <row r="20" spans="1:10" ht="12.75">
      <c r="A20" s="189"/>
      <c r="B20" s="198"/>
      <c r="C20" s="198"/>
      <c r="D20" s="198"/>
      <c r="E20" s="198"/>
      <c r="F20" s="190"/>
      <c r="G20" s="188"/>
      <c r="H20" s="188"/>
      <c r="I20" s="198"/>
      <c r="J20" s="191"/>
    </row>
    <row r="21" spans="1:10" ht="12.75">
      <c r="A21" s="189">
        <v>8</v>
      </c>
      <c r="B21" s="215" t="s">
        <v>107</v>
      </c>
      <c r="C21" s="216"/>
      <c r="D21" s="216"/>
      <c r="E21" s="188"/>
      <c r="F21" s="188"/>
      <c r="G21" s="188"/>
      <c r="H21" s="188"/>
      <c r="I21" s="188"/>
      <c r="J21" s="191"/>
    </row>
    <row r="22" spans="1:10" ht="12.75">
      <c r="A22" s="189"/>
      <c r="B22" s="190" t="s">
        <v>209</v>
      </c>
      <c r="C22" s="198"/>
      <c r="D22" s="198"/>
      <c r="E22" s="178">
        <v>8</v>
      </c>
      <c r="F22" s="188" t="s">
        <v>108</v>
      </c>
      <c r="G22" s="181">
        <f>Design!J54</f>
        <v>300</v>
      </c>
      <c r="H22" s="188" t="s">
        <v>32</v>
      </c>
      <c r="I22" s="188"/>
      <c r="J22" s="191"/>
    </row>
    <row r="23" spans="1:10" ht="12.75">
      <c r="A23" s="189"/>
      <c r="B23" s="190"/>
      <c r="C23" s="190"/>
      <c r="D23" s="188"/>
      <c r="E23" s="198"/>
      <c r="F23" s="188"/>
      <c r="G23" s="188"/>
      <c r="H23" s="188"/>
      <c r="I23" s="188"/>
      <c r="J23" s="191"/>
    </row>
    <row r="24" spans="1:10" ht="12.75">
      <c r="A24" s="210"/>
      <c r="B24" s="190" t="s">
        <v>208</v>
      </c>
      <c r="C24" s="198"/>
      <c r="D24" s="198"/>
      <c r="E24" s="178">
        <v>8</v>
      </c>
      <c r="F24" s="188" t="s">
        <v>108</v>
      </c>
      <c r="G24" s="181">
        <f>Design!F90</f>
        <v>300</v>
      </c>
      <c r="H24" s="188" t="s">
        <v>32</v>
      </c>
      <c r="I24" s="188"/>
      <c r="J24" s="191"/>
    </row>
    <row r="25" spans="1:10" ht="12.75">
      <c r="A25" s="210"/>
      <c r="B25" s="188"/>
      <c r="C25" s="190"/>
      <c r="D25" s="188"/>
      <c r="E25" s="188"/>
      <c r="F25" s="188"/>
      <c r="G25" s="188"/>
      <c r="H25" s="188"/>
      <c r="I25" s="188"/>
      <c r="J25" s="191"/>
    </row>
    <row r="26" spans="1:10" ht="12.75">
      <c r="A26" s="210"/>
      <c r="B26" s="188"/>
      <c r="C26" s="190"/>
      <c r="D26" s="188"/>
      <c r="E26" s="188"/>
      <c r="F26" s="188"/>
      <c r="G26" s="188"/>
      <c r="H26" s="188"/>
      <c r="I26" s="188"/>
      <c r="J26" s="191"/>
    </row>
    <row r="27" spans="1:10" ht="12.75">
      <c r="A27" s="210"/>
      <c r="B27" s="188"/>
      <c r="C27" s="190"/>
      <c r="D27" s="188"/>
      <c r="E27" s="188"/>
      <c r="F27" s="188"/>
      <c r="G27" s="188"/>
      <c r="H27" s="188"/>
      <c r="I27" s="188"/>
      <c r="J27" s="191"/>
    </row>
    <row r="28" spans="1:10" ht="12.75">
      <c r="A28" s="210"/>
      <c r="B28" s="188"/>
      <c r="C28" s="190"/>
      <c r="D28" s="188"/>
      <c r="E28" s="188"/>
      <c r="F28" s="188"/>
      <c r="G28" s="188"/>
      <c r="H28" s="188"/>
      <c r="I28" s="188"/>
      <c r="J28" s="191"/>
    </row>
    <row r="29" spans="1:10" ht="12.75">
      <c r="A29" s="210"/>
      <c r="B29" s="188"/>
      <c r="C29" s="190"/>
      <c r="D29" s="188"/>
      <c r="E29" s="188"/>
      <c r="F29" s="188"/>
      <c r="G29" s="188"/>
      <c r="H29" s="188"/>
      <c r="I29" s="188"/>
      <c r="J29" s="191"/>
    </row>
    <row r="30" spans="1:10" ht="12.75">
      <c r="A30" s="210"/>
      <c r="B30" s="188"/>
      <c r="C30" s="190"/>
      <c r="D30" s="188"/>
      <c r="E30" s="188"/>
      <c r="F30" s="188"/>
      <c r="G30" s="188"/>
      <c r="H30" s="188"/>
      <c r="I30" s="188"/>
      <c r="J30" s="191"/>
    </row>
    <row r="31" spans="1:10" ht="12.75">
      <c r="A31" s="210"/>
      <c r="B31" s="188"/>
      <c r="C31" s="190"/>
      <c r="D31" s="188"/>
      <c r="E31" s="188"/>
      <c r="F31" s="188"/>
      <c r="G31" s="188"/>
      <c r="H31" s="188"/>
      <c r="I31" s="188"/>
      <c r="J31" s="191"/>
    </row>
    <row r="32" spans="1:11" ht="12.75">
      <c r="A32" s="189"/>
      <c r="B32" s="190"/>
      <c r="C32" s="188"/>
      <c r="D32" s="188"/>
      <c r="E32" s="188"/>
      <c r="F32" s="188"/>
      <c r="G32" s="188"/>
      <c r="H32" s="188"/>
      <c r="I32" s="188"/>
      <c r="J32" s="191"/>
      <c r="K32" s="207"/>
    </row>
    <row r="33" spans="1:10" ht="12.75">
      <c r="A33" s="210"/>
      <c r="B33" s="188"/>
      <c r="C33" s="198">
        <f>G7</f>
        <v>300</v>
      </c>
      <c r="D33" s="192"/>
      <c r="E33" s="188"/>
      <c r="F33" s="188"/>
      <c r="G33" s="188"/>
      <c r="H33" s="188"/>
      <c r="I33" s="188"/>
      <c r="J33" s="191"/>
    </row>
    <row r="34" spans="1:10" ht="12.75">
      <c r="A34" s="210"/>
      <c r="B34" s="188"/>
      <c r="C34" s="193"/>
      <c r="D34" s="188"/>
      <c r="E34" s="198"/>
      <c r="F34" s="198">
        <f>G5</f>
        <v>2000</v>
      </c>
      <c r="G34" s="198"/>
      <c r="H34" s="198"/>
      <c r="I34" s="188"/>
      <c r="J34" s="191"/>
    </row>
    <row r="35" spans="1:10" ht="12.75">
      <c r="A35" s="210"/>
      <c r="B35" s="188"/>
      <c r="C35" s="193"/>
      <c r="D35" s="194">
        <f>E22</f>
        <v>8</v>
      </c>
      <c r="E35" s="195" t="s">
        <v>218</v>
      </c>
      <c r="F35" s="196">
        <f>'Drawing '!Q7</f>
        <v>300</v>
      </c>
      <c r="G35" s="188" t="s">
        <v>219</v>
      </c>
      <c r="H35" s="188"/>
      <c r="I35" s="188"/>
      <c r="J35" s="191"/>
    </row>
    <row r="36" spans="1:10" ht="12.75">
      <c r="A36" s="210"/>
      <c r="B36" s="188"/>
      <c r="C36" s="193"/>
      <c r="D36" s="188"/>
      <c r="E36" s="188"/>
      <c r="F36" s="197">
        <f>E24</f>
        <v>8</v>
      </c>
      <c r="G36" s="188" t="s">
        <v>220</v>
      </c>
      <c r="H36" s="196">
        <f>G24</f>
        <v>300</v>
      </c>
      <c r="I36" s="188" t="s">
        <v>219</v>
      </c>
      <c r="J36" s="191"/>
    </row>
    <row r="37" spans="1:10" ht="12.75">
      <c r="A37" s="210"/>
      <c r="B37" s="188"/>
      <c r="C37" s="199"/>
      <c r="D37" s="189"/>
      <c r="E37" s="198"/>
      <c r="F37" s="198"/>
      <c r="G37" s="198"/>
      <c r="H37" s="198"/>
      <c r="I37" s="188"/>
      <c r="J37" s="191"/>
    </row>
    <row r="38" spans="1:10" ht="12.75">
      <c r="A38" s="210"/>
      <c r="B38" s="188"/>
      <c r="C38" s="188"/>
      <c r="D38" s="188"/>
      <c r="E38" s="188"/>
      <c r="F38" s="188"/>
      <c r="G38" s="188"/>
      <c r="H38" s="188"/>
      <c r="I38" s="196">
        <f>Design!F45</f>
        <v>100</v>
      </c>
      <c r="J38" s="191"/>
    </row>
    <row r="39" spans="1:10" ht="12.75">
      <c r="A39" s="210"/>
      <c r="B39" s="188"/>
      <c r="C39" s="188"/>
      <c r="D39" s="188"/>
      <c r="E39" s="188"/>
      <c r="F39" s="188"/>
      <c r="G39" s="188"/>
      <c r="H39" s="188"/>
      <c r="I39" s="198" t="s">
        <v>32</v>
      </c>
      <c r="J39" s="191"/>
    </row>
    <row r="40" spans="1:10" ht="12.75">
      <c r="A40" s="210"/>
      <c r="B40" s="196">
        <f>Design!L42</f>
        <v>230</v>
      </c>
      <c r="C40" s="188"/>
      <c r="D40" s="200"/>
      <c r="E40" s="188"/>
      <c r="F40" s="200"/>
      <c r="G40" s="188"/>
      <c r="H40" s="188"/>
      <c r="I40" s="188"/>
      <c r="J40" s="191"/>
    </row>
    <row r="41" spans="1:10" ht="12.75">
      <c r="A41" s="210"/>
      <c r="B41" s="198" t="s">
        <v>32</v>
      </c>
      <c r="C41" s="188"/>
      <c r="D41" s="188"/>
      <c r="E41" s="188"/>
      <c r="F41" s="188"/>
      <c r="G41" s="188"/>
      <c r="H41" s="188"/>
      <c r="I41" s="188"/>
      <c r="J41" s="191"/>
    </row>
    <row r="42" spans="1:10" ht="12.75">
      <c r="A42" s="210"/>
      <c r="B42" s="188"/>
      <c r="C42" s="188"/>
      <c r="D42" s="188"/>
      <c r="E42" s="188"/>
      <c r="F42" s="188"/>
      <c r="G42" s="188"/>
      <c r="H42" s="188"/>
      <c r="I42" s="188"/>
      <c r="J42" s="191"/>
    </row>
    <row r="43" spans="1:10" ht="12.75">
      <c r="A43" s="210"/>
      <c r="B43" s="188"/>
      <c r="C43" s="188"/>
      <c r="D43" s="188"/>
      <c r="E43" s="188"/>
      <c r="F43" s="188"/>
      <c r="G43" s="188"/>
      <c r="H43" s="188"/>
      <c r="I43" s="188"/>
      <c r="J43" s="191"/>
    </row>
    <row r="44" spans="1:10" ht="12.75">
      <c r="A44" s="210"/>
      <c r="B44" s="188"/>
      <c r="C44" s="201"/>
      <c r="D44" s="202"/>
      <c r="E44" s="188"/>
      <c r="F44" s="188"/>
      <c r="G44" s="188"/>
      <c r="H44" s="188"/>
      <c r="I44" s="188"/>
      <c r="J44" s="191"/>
    </row>
    <row r="45" spans="1:10" ht="12.75">
      <c r="A45" s="210"/>
      <c r="B45" s="188"/>
      <c r="C45" s="193"/>
      <c r="D45" s="204"/>
      <c r="E45" s="202"/>
      <c r="F45" s="188"/>
      <c r="G45" s="197"/>
      <c r="H45" s="188"/>
      <c r="I45" s="188"/>
      <c r="J45" s="191"/>
    </row>
    <row r="46" spans="1:10" ht="12.75">
      <c r="A46" s="210"/>
      <c r="B46" s="188"/>
      <c r="C46" s="193"/>
      <c r="D46" s="188"/>
      <c r="E46" s="198"/>
      <c r="F46" s="198"/>
      <c r="G46" s="196"/>
      <c r="H46" s="188"/>
      <c r="I46" s="188"/>
      <c r="J46" s="191"/>
    </row>
    <row r="47" spans="1:10" ht="12.75">
      <c r="A47" s="210"/>
      <c r="B47" s="188"/>
      <c r="C47" s="193"/>
      <c r="D47" s="188"/>
      <c r="E47" s="188" t="s">
        <v>223</v>
      </c>
      <c r="F47" s="188"/>
      <c r="G47" s="188"/>
      <c r="H47" s="188"/>
      <c r="I47" s="188"/>
      <c r="J47" s="191"/>
    </row>
    <row r="48" spans="1:10" ht="12.75">
      <c r="A48" s="210"/>
      <c r="B48" s="188"/>
      <c r="C48" s="188"/>
      <c r="D48" s="188"/>
      <c r="E48" s="188"/>
      <c r="F48" s="188"/>
      <c r="G48" s="188"/>
      <c r="H48" s="188"/>
      <c r="I48" s="188"/>
      <c r="J48" s="191"/>
    </row>
    <row r="49" spans="1:10" ht="12.75">
      <c r="A49" s="210"/>
      <c r="B49" s="188"/>
      <c r="C49" s="188"/>
      <c r="D49" s="188"/>
      <c r="E49" s="188"/>
      <c r="F49" s="188"/>
      <c r="G49" s="188"/>
      <c r="H49" s="188"/>
      <c r="I49" s="188"/>
      <c r="J49" s="191"/>
    </row>
    <row r="50" spans="1:10" ht="12.75">
      <c r="A50" s="210"/>
      <c r="B50" s="188"/>
      <c r="C50" s="188"/>
      <c r="D50" s="188"/>
      <c r="E50" s="188"/>
      <c r="F50" s="188"/>
      <c r="G50" s="188"/>
      <c r="H50" s="188"/>
      <c r="I50" s="188"/>
      <c r="J50" s="191"/>
    </row>
    <row r="51" spans="1:10" ht="12.75">
      <c r="A51" s="210"/>
      <c r="B51" s="188"/>
      <c r="C51" s="188"/>
      <c r="D51" s="188"/>
      <c r="E51" s="188"/>
      <c r="F51" s="188"/>
      <c r="G51" s="188"/>
      <c r="H51" s="188"/>
      <c r="I51" s="188"/>
      <c r="J51" s="191"/>
    </row>
    <row r="52" spans="1:10" ht="12.75">
      <c r="A52" s="217"/>
      <c r="B52" s="188"/>
      <c r="C52" s="196"/>
      <c r="D52" s="188"/>
      <c r="E52" s="188"/>
      <c r="F52" s="188"/>
      <c r="G52" s="197"/>
      <c r="H52" s="188"/>
      <c r="I52" s="198"/>
      <c r="J52" s="191"/>
    </row>
    <row r="53" spans="1:10" ht="12.75">
      <c r="A53" s="189"/>
      <c r="B53" s="188"/>
      <c r="C53" s="188"/>
      <c r="D53" s="188"/>
      <c r="E53" s="188"/>
      <c r="F53" s="188"/>
      <c r="G53" s="197"/>
      <c r="H53" s="188"/>
      <c r="I53" s="190"/>
      <c r="J53" s="191"/>
    </row>
    <row r="54" spans="1:10" ht="12.75">
      <c r="A54" s="221" t="s">
        <v>217</v>
      </c>
      <c r="B54" s="208"/>
      <c r="C54" s="208"/>
      <c r="D54" s="208"/>
      <c r="E54" s="203"/>
      <c r="F54" s="203"/>
      <c r="G54" s="203"/>
      <c r="H54" s="203"/>
      <c r="I54" s="205"/>
      <c r="J54" s="206"/>
    </row>
    <row r="55" spans="1:11" ht="12.75">
      <c r="A55" s="218"/>
      <c r="B55" s="219"/>
      <c r="C55" s="220"/>
      <c r="D55" s="220"/>
      <c r="E55" s="219"/>
      <c r="F55" s="219"/>
      <c r="G55" s="219"/>
      <c r="H55" s="219"/>
      <c r="I55" s="219"/>
      <c r="J55" s="219"/>
      <c r="K55" s="219"/>
    </row>
    <row r="56" spans="1:11" ht="12.75">
      <c r="A56" s="218"/>
      <c r="B56" s="218"/>
      <c r="C56" s="220"/>
      <c r="D56" s="220"/>
      <c r="E56" s="219"/>
      <c r="F56" s="219"/>
      <c r="G56" s="219"/>
      <c r="H56" s="219"/>
      <c r="I56" s="219"/>
      <c r="J56" s="219"/>
      <c r="K56" s="219"/>
    </row>
  </sheetData>
  <sheetProtection password="DC95" sheet="1" objects="1" scenarios="1"/>
  <protectedRanges>
    <protectedRange sqref="D3:J3 E5 E7 E9 E11 E13 E15 E17 E19 E22 I11 I13 I15 I19 E24" name="Range1"/>
  </protectedRanges>
  <mergeCells count="4">
    <mergeCell ref="A2:J2"/>
    <mergeCell ref="D3:J3"/>
    <mergeCell ref="G11:H11"/>
    <mergeCell ref="G19:H19"/>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Z125"/>
  <sheetViews>
    <sheetView tabSelected="1" zoomScalePageLayoutView="0" workbookViewId="0" topLeftCell="A1">
      <selection activeCell="E17" sqref="E17"/>
    </sheetView>
  </sheetViews>
  <sheetFormatPr defaultColWidth="9.140625" defaultRowHeight="12.75"/>
  <cols>
    <col min="1" max="1" width="2.7109375" style="0" customWidth="1"/>
    <col min="2" max="2" width="15.140625" style="0" customWidth="1"/>
    <col min="3" max="3" width="2.7109375" style="0" customWidth="1"/>
    <col min="4" max="4" width="6.421875" style="0" customWidth="1"/>
    <col min="5" max="5" width="4.7109375" style="0" customWidth="1"/>
    <col min="6" max="6" width="5.8515625" style="0" customWidth="1"/>
    <col min="7" max="7" width="3.28125" style="0" customWidth="1"/>
    <col min="8" max="8" width="6.140625" style="0" customWidth="1"/>
    <col min="9" max="9" width="3.140625" style="0" customWidth="1"/>
    <col min="10" max="10" width="5.7109375" style="0" customWidth="1"/>
    <col min="11" max="11" width="2.8515625" style="0" customWidth="1"/>
    <col min="12" max="12" width="5.8515625" style="0" customWidth="1"/>
    <col min="13" max="13" width="2.57421875" style="0" customWidth="1"/>
    <col min="14" max="14" width="5.7109375" style="0" customWidth="1"/>
    <col min="15" max="15" width="2.28125" style="0" customWidth="1"/>
    <col min="16" max="16" width="4.8515625" style="0" customWidth="1"/>
    <col min="17" max="17" width="2.140625" style="0" customWidth="1"/>
    <col min="18" max="18" width="5.421875" style="0" customWidth="1"/>
    <col min="19" max="19" width="3.57421875" style="0" customWidth="1"/>
    <col min="21" max="21" width="6.00390625" style="0" customWidth="1"/>
    <col min="22" max="22" width="3.28125" style="0" customWidth="1"/>
    <col min="23" max="23" width="5.57421875" style="0" customWidth="1"/>
    <col min="24" max="25" width="5.7109375" style="0" customWidth="1"/>
    <col min="26" max="27" width="4.8515625" style="0" customWidth="1"/>
    <col min="28" max="28" width="5.7109375" style="0" customWidth="1"/>
    <col min="29" max="29" width="5.421875" style="0" customWidth="1"/>
    <col min="30" max="30" width="3.57421875" style="0" customWidth="1"/>
    <col min="31" max="31" width="5.8515625" style="0" customWidth="1"/>
    <col min="32" max="32" width="3.57421875" style="0" customWidth="1"/>
  </cols>
  <sheetData>
    <row r="1" spans="1:20" ht="12.75">
      <c r="A1" s="19">
        <v>15</v>
      </c>
      <c r="B1" s="19">
        <v>115</v>
      </c>
      <c r="C1" s="19">
        <v>20</v>
      </c>
      <c r="D1" s="19">
        <v>45</v>
      </c>
      <c r="E1" s="19">
        <v>33</v>
      </c>
      <c r="F1" s="19">
        <v>44</v>
      </c>
      <c r="G1" s="19">
        <v>18</v>
      </c>
      <c r="H1" s="19">
        <v>40</v>
      </c>
      <c r="I1" s="19">
        <v>20</v>
      </c>
      <c r="J1" s="19">
        <v>41</v>
      </c>
      <c r="K1" s="19">
        <v>20</v>
      </c>
      <c r="L1" s="19">
        <v>40</v>
      </c>
      <c r="M1" s="19">
        <v>18</v>
      </c>
      <c r="N1" s="19">
        <v>40</v>
      </c>
      <c r="O1" s="19">
        <v>16</v>
      </c>
      <c r="P1" s="19">
        <v>34</v>
      </c>
      <c r="Q1" s="19">
        <v>16</v>
      </c>
      <c r="R1" s="19">
        <v>34</v>
      </c>
      <c r="S1" s="19">
        <v>26</v>
      </c>
      <c r="T1" s="19"/>
    </row>
    <row r="2" spans="1:20" ht="15.75">
      <c r="A2" s="176" t="s">
        <v>207</v>
      </c>
      <c r="B2" s="174"/>
      <c r="C2" s="174"/>
      <c r="D2" s="174"/>
      <c r="E2" s="174"/>
      <c r="F2" s="174"/>
      <c r="G2" s="174"/>
      <c r="H2" s="174"/>
      <c r="I2" s="174"/>
      <c r="J2" s="174"/>
      <c r="K2" s="174"/>
      <c r="L2" s="174"/>
      <c r="M2" s="174"/>
      <c r="N2" s="174"/>
      <c r="O2" s="174"/>
      <c r="P2" s="174"/>
      <c r="Q2" s="174"/>
      <c r="R2" s="174"/>
      <c r="S2" s="174"/>
      <c r="T2" s="19"/>
    </row>
    <row r="3" spans="1:19" ht="15.75">
      <c r="A3" s="265" t="str">
        <f>'DATA sheet'!A2:K2</f>
        <v>DESIGN  OF CANTILEVER  CHAJJA</v>
      </c>
      <c r="B3" s="265"/>
      <c r="C3" s="265"/>
      <c r="D3" s="265"/>
      <c r="E3" s="265"/>
      <c r="F3" s="265"/>
      <c r="G3" s="265"/>
      <c r="H3" s="265"/>
      <c r="I3" s="265"/>
      <c r="J3" s="265"/>
      <c r="K3" s="265"/>
      <c r="L3" s="265"/>
      <c r="M3" s="265"/>
      <c r="N3" s="265"/>
      <c r="O3" s="265"/>
      <c r="P3" s="265"/>
      <c r="Q3" s="265"/>
      <c r="R3" s="265"/>
      <c r="S3" s="265"/>
    </row>
    <row r="4" spans="1:9" ht="12.75">
      <c r="A4" s="1"/>
      <c r="B4" s="1"/>
      <c r="C4" s="1"/>
      <c r="D4" s="1"/>
      <c r="E4" s="1"/>
      <c r="F4" s="2"/>
      <c r="G4" s="2"/>
      <c r="H4" s="3"/>
      <c r="I4" s="3"/>
    </row>
    <row r="5" spans="1:14" ht="12.75">
      <c r="A5" s="1"/>
      <c r="B5" s="1" t="str">
        <f>'DATA sheet'!B5</f>
        <v>Cear Span</v>
      </c>
      <c r="C5" s="1"/>
      <c r="D5" s="1"/>
      <c r="E5" s="1"/>
      <c r="H5" s="8">
        <f>'DATA sheet'!E5</f>
        <v>2</v>
      </c>
      <c r="I5" s="1" t="str">
        <f>'DATA sheet'!F7</f>
        <v>mtr</v>
      </c>
      <c r="L5" s="277">
        <f>'DATA sheet'!G5</f>
        <v>2000</v>
      </c>
      <c r="M5" s="277"/>
      <c r="N5" t="s">
        <v>32</v>
      </c>
    </row>
    <row r="6" spans="1:14" ht="12.75">
      <c r="A6" s="1"/>
      <c r="B6" s="1" t="str">
        <f>'DATA sheet'!B7</f>
        <v>Wall width </v>
      </c>
      <c r="C6" s="1"/>
      <c r="D6" s="1"/>
      <c r="E6" s="1"/>
      <c r="H6" s="8">
        <f>'DATA sheet'!E7</f>
        <v>0.3</v>
      </c>
      <c r="I6" s="1" t="str">
        <f>'DATA sheet'!F7</f>
        <v>mtr</v>
      </c>
      <c r="L6" s="277">
        <f>'DATA sheet'!G7</f>
        <v>300</v>
      </c>
      <c r="M6" s="277"/>
      <c r="N6" t="s">
        <v>32</v>
      </c>
    </row>
    <row r="7" spans="1:14" ht="14.25">
      <c r="A7" s="1"/>
      <c r="B7" s="1" t="str">
        <f>'DATA sheet'!B9</f>
        <v>Super imposed loads (with finishing)</v>
      </c>
      <c r="C7" s="1"/>
      <c r="D7" s="1"/>
      <c r="E7" s="1"/>
      <c r="H7" s="142">
        <f>'DATA sheet'!E9</f>
        <v>1800</v>
      </c>
      <c r="I7" s="1" t="str">
        <f>'DATA sheet'!F9</f>
        <v>N/m2  or</v>
      </c>
      <c r="K7" t="s">
        <v>114</v>
      </c>
      <c r="L7" s="322">
        <f>H7/1000</f>
        <v>1.8</v>
      </c>
      <c r="M7" s="322"/>
      <c r="N7" t="s">
        <v>150</v>
      </c>
    </row>
    <row r="8" spans="1:14" ht="12.75">
      <c r="A8" s="1"/>
      <c r="B8" s="1" t="str">
        <f>'DATA sheet'!B17</f>
        <v>Assume average thickness </v>
      </c>
      <c r="C8" s="1"/>
      <c r="D8" s="1"/>
      <c r="E8" s="1"/>
      <c r="H8" s="142">
        <f>'DATA sheet'!E17</f>
        <v>100</v>
      </c>
      <c r="I8" s="1" t="s">
        <v>32</v>
      </c>
      <c r="K8" t="s">
        <v>114</v>
      </c>
      <c r="L8" s="322">
        <f>'DATA sheet'!G17</f>
        <v>0.1</v>
      </c>
      <c r="M8" s="322"/>
      <c r="N8" t="str">
        <f>'DATA sheet'!H17</f>
        <v>mtr</v>
      </c>
    </row>
    <row r="9" spans="1:9" ht="12.75">
      <c r="A9" s="1"/>
      <c r="B9" s="3" t="str">
        <f>'DATA sheet'!B11</f>
        <v>Concrete</v>
      </c>
      <c r="C9" s="1"/>
      <c r="D9" s="3" t="s">
        <v>34</v>
      </c>
      <c r="E9" s="2">
        <f>'DATA sheet'!E11</f>
        <v>20</v>
      </c>
      <c r="I9" s="3"/>
    </row>
    <row r="10" spans="1:13" ht="12.75">
      <c r="A10" s="1"/>
      <c r="B10" s="1" t="str">
        <f>'DATA sheet'!B15</f>
        <v>Steel </v>
      </c>
      <c r="C10" s="1"/>
      <c r="D10" s="1" t="s">
        <v>18</v>
      </c>
      <c r="E10" s="2">
        <f>'DATA sheet'!E15</f>
        <v>300</v>
      </c>
      <c r="F10" t="s">
        <v>49</v>
      </c>
      <c r="H10" s="319" t="s">
        <v>38</v>
      </c>
      <c r="I10" s="319"/>
      <c r="J10" s="319"/>
      <c r="K10" s="12" t="s">
        <v>0</v>
      </c>
      <c r="L10" s="5">
        <f>'DATA sheet'!I15</f>
        <v>230</v>
      </c>
      <c r="M10" t="str">
        <f>'DATA sheet'!J15</f>
        <v>N/mm2</v>
      </c>
    </row>
    <row r="11" spans="1:12" ht="12.75">
      <c r="A11" s="1"/>
      <c r="B11" s="1" t="s">
        <v>111</v>
      </c>
      <c r="C11" s="1"/>
      <c r="D11" s="1"/>
      <c r="E11" s="2"/>
      <c r="F11" s="5">
        <f>'DATA sheet'!E19</f>
        <v>20</v>
      </c>
      <c r="G11" t="s">
        <v>32</v>
      </c>
      <c r="H11" s="2"/>
      <c r="I11" s="2"/>
      <c r="J11" s="2"/>
      <c r="K11" s="12"/>
      <c r="L11" s="5"/>
    </row>
    <row r="12" spans="1:12" ht="12.75">
      <c r="A12" s="1"/>
      <c r="B12" s="1" t="s">
        <v>112</v>
      </c>
      <c r="C12" s="1"/>
      <c r="D12" s="1"/>
      <c r="E12" s="2"/>
      <c r="F12" s="5">
        <f>'DATA sheet'!I19</f>
        <v>30</v>
      </c>
      <c r="G12" t="s">
        <v>32</v>
      </c>
      <c r="H12" s="2"/>
      <c r="I12" s="2"/>
      <c r="J12" s="2"/>
      <c r="K12" s="12"/>
      <c r="L12" s="5"/>
    </row>
    <row r="13" spans="1:12" ht="12.75">
      <c r="A13" s="1"/>
      <c r="B13" s="1"/>
      <c r="C13" s="1"/>
      <c r="D13" s="1"/>
      <c r="E13" s="2"/>
      <c r="H13" s="2"/>
      <c r="I13" s="2"/>
      <c r="J13" s="2"/>
      <c r="K13" s="12"/>
      <c r="L13" s="5"/>
    </row>
    <row r="14" spans="1:12" ht="12.75">
      <c r="A14" s="1"/>
      <c r="B14" s="1"/>
      <c r="C14" s="1"/>
      <c r="D14" s="1"/>
      <c r="E14" s="2"/>
      <c r="H14" s="2"/>
      <c r="I14" s="2"/>
      <c r="J14" s="2"/>
      <c r="K14" s="12"/>
      <c r="L14" s="5"/>
    </row>
    <row r="15" spans="1:10" ht="12.75">
      <c r="A15" s="3">
        <v>1</v>
      </c>
      <c r="B15" s="27" t="s">
        <v>20</v>
      </c>
      <c r="C15" s="3"/>
      <c r="D15" t="s">
        <v>21</v>
      </c>
      <c r="G15" s="277" t="s">
        <v>40</v>
      </c>
      <c r="H15" s="277"/>
      <c r="I15" s="6" t="s">
        <v>0</v>
      </c>
      <c r="J15" s="5">
        <f>E9</f>
        <v>20</v>
      </c>
    </row>
    <row r="16" spans="2:3" ht="12.75">
      <c r="B16" s="3"/>
      <c r="C16" s="3"/>
    </row>
    <row r="17" spans="2:13" ht="15.75">
      <c r="B17" s="20" t="s">
        <v>22</v>
      </c>
      <c r="C17" s="21" t="s">
        <v>0</v>
      </c>
      <c r="D17" s="5">
        <f>L10</f>
        <v>230</v>
      </c>
      <c r="E17" t="s">
        <v>36</v>
      </c>
      <c r="H17" s="313" t="s">
        <v>23</v>
      </c>
      <c r="I17" s="313"/>
      <c r="J17" s="313"/>
      <c r="K17" s="9" t="s">
        <v>0</v>
      </c>
      <c r="L17" s="5">
        <v>25000</v>
      </c>
      <c r="M17" t="s">
        <v>36</v>
      </c>
    </row>
    <row r="18" spans="2:12" ht="15.75">
      <c r="B18" s="20" t="s">
        <v>24</v>
      </c>
      <c r="C18" s="21" t="s">
        <v>0</v>
      </c>
      <c r="D18" s="5">
        <v>7</v>
      </c>
      <c r="E18" t="s">
        <v>37</v>
      </c>
      <c r="H18" s="313"/>
      <c r="I18" s="313"/>
      <c r="J18" s="313"/>
      <c r="K18" s="9"/>
      <c r="L18" s="5"/>
    </row>
    <row r="19" spans="2:21" ht="15.75">
      <c r="B19" s="22" t="s">
        <v>25</v>
      </c>
      <c r="C19" s="21" t="s">
        <v>0</v>
      </c>
      <c r="D19" s="5">
        <v>13.33</v>
      </c>
      <c r="H19" s="15"/>
      <c r="I19" s="15"/>
      <c r="J19" s="15"/>
      <c r="K19" s="9"/>
      <c r="L19" s="5"/>
      <c r="U19" s="68" t="s">
        <v>106</v>
      </c>
    </row>
    <row r="20" spans="2:12" ht="12.75">
      <c r="B20" s="325" t="s">
        <v>26</v>
      </c>
      <c r="C20" s="327" t="s">
        <v>27</v>
      </c>
      <c r="D20" s="327"/>
      <c r="E20" s="291" t="s">
        <v>0</v>
      </c>
      <c r="F20" s="332">
        <f>D19</f>
        <v>13.33</v>
      </c>
      <c r="G20" s="332"/>
      <c r="H20" s="23" t="s">
        <v>1</v>
      </c>
      <c r="I20" s="314">
        <f>D18</f>
        <v>7</v>
      </c>
      <c r="J20" s="314"/>
      <c r="K20" s="291" t="s">
        <v>0</v>
      </c>
      <c r="L20" s="320">
        <f>F20*I20/(J21+H21*F21)</f>
        <v>0.28860845628035015</v>
      </c>
    </row>
    <row r="21" spans="2:12" ht="15.75">
      <c r="B21" s="326"/>
      <c r="C21" s="321" t="s">
        <v>28</v>
      </c>
      <c r="D21" s="321"/>
      <c r="E21" s="292"/>
      <c r="F21" s="17">
        <f>D19</f>
        <v>13.33</v>
      </c>
      <c r="G21" s="5" t="s">
        <v>1</v>
      </c>
      <c r="H21" s="5">
        <f>D18</f>
        <v>7</v>
      </c>
      <c r="I21" s="9" t="s">
        <v>3</v>
      </c>
      <c r="J21" s="5">
        <f>D17</f>
        <v>230</v>
      </c>
      <c r="K21" s="292"/>
      <c r="L21" s="320"/>
    </row>
    <row r="22" spans="2:13" ht="15.75">
      <c r="B22" s="10" t="s">
        <v>29</v>
      </c>
      <c r="C22" s="24" t="s">
        <v>0</v>
      </c>
      <c r="D22" s="5">
        <v>1</v>
      </c>
      <c r="E22" s="9" t="s">
        <v>30</v>
      </c>
      <c r="F22" s="79">
        <f>L20</f>
        <v>0.28860845628035015</v>
      </c>
      <c r="G22" s="5" t="s">
        <v>2</v>
      </c>
      <c r="H22" s="5">
        <v>3</v>
      </c>
      <c r="I22" s="9"/>
      <c r="J22" s="5"/>
      <c r="K22" s="9" t="s">
        <v>0</v>
      </c>
      <c r="L22" s="26">
        <f>1-L20/3</f>
        <v>0.9037971812398833</v>
      </c>
      <c r="M22" s="5"/>
    </row>
    <row r="23" spans="2:13" ht="15.75">
      <c r="B23" s="3" t="s">
        <v>31</v>
      </c>
      <c r="C23" s="24" t="s">
        <v>0</v>
      </c>
      <c r="D23" s="5">
        <v>0.5</v>
      </c>
      <c r="E23" s="5" t="s">
        <v>1</v>
      </c>
      <c r="F23" s="5">
        <f>D18</f>
        <v>7</v>
      </c>
      <c r="G23" s="5" t="s">
        <v>1</v>
      </c>
      <c r="H23" s="79">
        <f>L22</f>
        <v>0.9037971812398833</v>
      </c>
      <c r="I23" s="5" t="s">
        <v>1</v>
      </c>
      <c r="J23" s="79">
        <f>L20</f>
        <v>0.28860845628035015</v>
      </c>
      <c r="K23" s="9" t="s">
        <v>0</v>
      </c>
      <c r="L23" s="318">
        <f>J23*H23*F23*D23</f>
        <v>0.9129522824386109</v>
      </c>
      <c r="M23" s="318"/>
    </row>
    <row r="24" spans="3:11" ht="12.75">
      <c r="C24" s="3"/>
      <c r="K24" s="5"/>
    </row>
    <row r="25" spans="1:17" ht="12.75">
      <c r="A25">
        <v>2</v>
      </c>
      <c r="B25" s="27" t="s">
        <v>41</v>
      </c>
      <c r="C25" s="10"/>
      <c r="D25" s="2"/>
      <c r="E25" s="11"/>
      <c r="F25" s="11"/>
      <c r="G25" s="2"/>
      <c r="H25" s="8"/>
      <c r="I25" s="12"/>
      <c r="J25" s="3"/>
      <c r="L25" s="5"/>
      <c r="M25" s="5"/>
      <c r="N25" s="5"/>
      <c r="O25" s="6"/>
      <c r="P25" s="7"/>
      <c r="Q25" s="7"/>
    </row>
    <row r="26" spans="2:17" ht="12.75">
      <c r="B26" s="29"/>
      <c r="C26" s="10"/>
      <c r="D26" s="2"/>
      <c r="E26" s="11"/>
      <c r="F26" s="11"/>
      <c r="G26" s="2"/>
      <c r="H26" s="8"/>
      <c r="I26" s="12"/>
      <c r="J26" s="3"/>
      <c r="L26" s="5"/>
      <c r="M26" s="5"/>
      <c r="N26" s="5"/>
      <c r="O26" s="6"/>
      <c r="P26" s="7"/>
      <c r="Q26" s="7"/>
    </row>
    <row r="27" spans="2:18" ht="14.25">
      <c r="B27" s="3"/>
      <c r="C27" s="10"/>
      <c r="E27" s="2"/>
      <c r="F27" s="18" t="s">
        <v>152</v>
      </c>
      <c r="G27" s="4" t="s">
        <v>0</v>
      </c>
      <c r="H27" s="8">
        <f>L8</f>
        <v>0.1</v>
      </c>
      <c r="I27" s="3" t="s">
        <v>1</v>
      </c>
      <c r="J27" s="3">
        <v>1</v>
      </c>
      <c r="K27" t="s">
        <v>1</v>
      </c>
      <c r="L27" s="5">
        <v>1</v>
      </c>
      <c r="M27" s="5" t="s">
        <v>1</v>
      </c>
      <c r="N27" s="5">
        <f>L17</f>
        <v>25000</v>
      </c>
      <c r="O27" s="6" t="s">
        <v>0</v>
      </c>
      <c r="P27" s="275">
        <f>N27*L27*J27*H27</f>
        <v>2500</v>
      </c>
      <c r="Q27" s="275"/>
      <c r="R27" t="s">
        <v>50</v>
      </c>
    </row>
    <row r="28" spans="2:18" ht="12.75">
      <c r="B28" s="29"/>
      <c r="C28" s="10"/>
      <c r="E28" s="11"/>
      <c r="F28" s="18" t="str">
        <f>B7</f>
        <v>Super imposed loads (with finishing)</v>
      </c>
      <c r="G28" s="4" t="s">
        <v>0</v>
      </c>
      <c r="H28" s="8"/>
      <c r="I28" s="12"/>
      <c r="J28" s="3"/>
      <c r="L28" s="5"/>
      <c r="M28" s="5"/>
      <c r="N28" s="5"/>
      <c r="O28" s="6" t="s">
        <v>0</v>
      </c>
      <c r="P28" s="276">
        <f>H7</f>
        <v>1800</v>
      </c>
      <c r="Q28" s="276"/>
      <c r="R28" t="s">
        <v>50</v>
      </c>
    </row>
    <row r="29" spans="2:18" ht="12.75">
      <c r="B29" s="29"/>
      <c r="C29" s="10"/>
      <c r="E29" s="11"/>
      <c r="F29" s="11"/>
      <c r="G29" s="4" t="s">
        <v>0</v>
      </c>
      <c r="H29" s="8"/>
      <c r="I29" s="12"/>
      <c r="J29" s="3"/>
      <c r="L29" s="5"/>
      <c r="N29" s="10" t="s">
        <v>153</v>
      </c>
      <c r="O29" s="6" t="s">
        <v>0</v>
      </c>
      <c r="P29" s="275">
        <f>SUM(P27:P28)</f>
        <v>4300</v>
      </c>
      <c r="Q29" s="275"/>
      <c r="R29" t="s">
        <v>50</v>
      </c>
    </row>
    <row r="30" spans="2:17" ht="12.75">
      <c r="B30" s="29"/>
      <c r="C30" s="10"/>
      <c r="D30" s="2"/>
      <c r="E30" s="11"/>
      <c r="F30" s="11"/>
      <c r="G30" s="2"/>
      <c r="H30" s="8"/>
      <c r="I30" s="12"/>
      <c r="J30" s="3"/>
      <c r="L30" s="5"/>
      <c r="M30" s="5"/>
      <c r="N30" s="5"/>
      <c r="O30" s="6"/>
      <c r="P30" s="7"/>
      <c r="Q30" s="7"/>
    </row>
    <row r="31" spans="2:19" ht="15" customHeight="1">
      <c r="B31" s="328" t="s">
        <v>120</v>
      </c>
      <c r="C31" s="329" t="s">
        <v>0</v>
      </c>
      <c r="D31" s="136" t="s">
        <v>154</v>
      </c>
      <c r="E31" s="330" t="s">
        <v>0</v>
      </c>
      <c r="F31" s="144"/>
      <c r="G31" s="122"/>
      <c r="H31" s="73">
        <f>P29</f>
        <v>4300</v>
      </c>
      <c r="I31" s="102" t="s">
        <v>48</v>
      </c>
      <c r="J31" s="143">
        <f>H5</f>
        <v>2</v>
      </c>
      <c r="K31" s="102" t="s">
        <v>116</v>
      </c>
      <c r="L31" s="103">
        <f>H31*J31^2/H32</f>
        <v>8600</v>
      </c>
      <c r="M31" s="309" t="s">
        <v>0</v>
      </c>
      <c r="N31" s="290">
        <f>L31*1000/1000000</f>
        <v>8.6</v>
      </c>
      <c r="O31" s="290"/>
      <c r="P31" s="292" t="s">
        <v>121</v>
      </c>
      <c r="R31" s="306" t="s">
        <v>118</v>
      </c>
      <c r="S31" s="306"/>
    </row>
    <row r="32" spans="2:21" ht="15" customHeight="1">
      <c r="B32" s="328"/>
      <c r="C32" s="328"/>
      <c r="D32" s="13">
        <v>2</v>
      </c>
      <c r="E32" s="331"/>
      <c r="F32" s="122"/>
      <c r="G32" s="122"/>
      <c r="H32" s="304">
        <v>2</v>
      </c>
      <c r="I32" s="304"/>
      <c r="J32" s="304"/>
      <c r="K32" s="102" t="s">
        <v>119</v>
      </c>
      <c r="L32" s="145" t="s">
        <v>117</v>
      </c>
      <c r="M32" s="310"/>
      <c r="N32" s="290"/>
      <c r="O32" s="290"/>
      <c r="P32" s="292"/>
      <c r="R32" s="306"/>
      <c r="S32" s="306"/>
      <c r="U32" t="s">
        <v>159</v>
      </c>
    </row>
    <row r="33" spans="4:21" ht="15" customHeight="1">
      <c r="D33" s="17"/>
      <c r="E33" s="88"/>
      <c r="H33" s="100" t="s">
        <v>155</v>
      </c>
      <c r="I33" s="87" t="s">
        <v>0</v>
      </c>
      <c r="J33" t="s">
        <v>156</v>
      </c>
      <c r="K33" s="101" t="s">
        <v>0</v>
      </c>
      <c r="L33" s="105">
        <f>H31</f>
        <v>4300</v>
      </c>
      <c r="M33" s="77" t="s">
        <v>1</v>
      </c>
      <c r="N33" s="106">
        <f>J31</f>
        <v>2</v>
      </c>
      <c r="O33" s="87" t="s">
        <v>0</v>
      </c>
      <c r="P33" s="312">
        <f>N33*L33</f>
        <v>8600</v>
      </c>
      <c r="Q33" s="312"/>
      <c r="R33" s="99" t="s">
        <v>50</v>
      </c>
      <c r="S33" s="99"/>
      <c r="U33" s="68" t="s">
        <v>159</v>
      </c>
    </row>
    <row r="34" spans="1:19" ht="12.75">
      <c r="A34">
        <v>2</v>
      </c>
      <c r="B34" s="28" t="s">
        <v>113</v>
      </c>
      <c r="C34" s="81"/>
      <c r="D34" s="37"/>
      <c r="E34" s="37"/>
      <c r="G34" s="51"/>
      <c r="H34" s="34"/>
      <c r="I34" s="34"/>
      <c r="K34" s="34"/>
      <c r="L34" s="34"/>
      <c r="Q34" s="37"/>
      <c r="R34" s="34"/>
      <c r="S34" s="34"/>
    </row>
    <row r="35" spans="2:19" ht="12.75">
      <c r="B35" s="81"/>
      <c r="C35" s="81"/>
      <c r="D35" s="37"/>
      <c r="E35" s="37"/>
      <c r="G35" s="51"/>
      <c r="H35" s="34"/>
      <c r="I35" s="34"/>
      <c r="K35" s="34"/>
      <c r="L35" s="34"/>
      <c r="Q35" s="37"/>
      <c r="R35" s="34"/>
      <c r="S35" s="34"/>
    </row>
    <row r="36" spans="2:19" ht="14.25" customHeight="1">
      <c r="B36" s="323" t="s">
        <v>4</v>
      </c>
      <c r="C36" s="324" t="s">
        <v>5</v>
      </c>
      <c r="D36" s="324"/>
      <c r="E36" s="284" t="s">
        <v>0</v>
      </c>
      <c r="F36" s="146">
        <f>N31</f>
        <v>8.6</v>
      </c>
      <c r="G36" s="104" t="s">
        <v>1</v>
      </c>
      <c r="H36" s="104" t="s">
        <v>122</v>
      </c>
      <c r="I36" s="34"/>
      <c r="J36" s="34"/>
      <c r="K36" s="284" t="s">
        <v>0</v>
      </c>
      <c r="L36" s="316">
        <f>(F36*1000000/F37/H37)^0.5</f>
        <v>97.05662521551544</v>
      </c>
      <c r="M36" s="315" t="s">
        <v>32</v>
      </c>
      <c r="N36" s="315"/>
      <c r="O36" s="42"/>
      <c r="P36" s="37"/>
      <c r="Q36" s="43"/>
      <c r="R36" s="43"/>
      <c r="S36" s="34"/>
    </row>
    <row r="37" spans="2:19" ht="12.75">
      <c r="B37" s="323"/>
      <c r="C37" s="324"/>
      <c r="D37" s="324"/>
      <c r="E37" s="284"/>
      <c r="F37" s="44">
        <f>L23</f>
        <v>0.9129522824386109</v>
      </c>
      <c r="G37" s="32" t="s">
        <v>1</v>
      </c>
      <c r="H37" s="35">
        <v>1000</v>
      </c>
      <c r="I37" s="34"/>
      <c r="J37" s="34"/>
      <c r="K37" s="284"/>
      <c r="L37" s="316"/>
      <c r="M37" s="315"/>
      <c r="N37" s="315"/>
      <c r="O37" s="37"/>
      <c r="P37" s="37"/>
      <c r="Q37" s="43"/>
      <c r="R37" s="43"/>
      <c r="S37" s="34"/>
    </row>
    <row r="38" spans="2:19" ht="12.75">
      <c r="B38" s="41"/>
      <c r="C38" s="25"/>
      <c r="D38" s="56" t="s">
        <v>157</v>
      </c>
      <c r="E38" s="39"/>
      <c r="F38" s="44"/>
      <c r="G38" s="32"/>
      <c r="H38" s="35"/>
      <c r="I38" s="34"/>
      <c r="J38" s="34"/>
      <c r="K38" s="39"/>
      <c r="L38" s="40"/>
      <c r="M38" s="43"/>
      <c r="N38" s="43"/>
      <c r="O38" s="37"/>
      <c r="P38" s="37"/>
      <c r="Q38" s="43"/>
      <c r="R38" s="43"/>
      <c r="S38" s="34"/>
    </row>
    <row r="39" spans="2:19" ht="12.75">
      <c r="B39" s="41"/>
      <c r="C39" s="39" t="s">
        <v>0</v>
      </c>
      <c r="D39" s="46">
        <f>L5</f>
        <v>2000</v>
      </c>
      <c r="E39" s="33" t="s">
        <v>3</v>
      </c>
      <c r="F39" s="35">
        <f>H8/2</f>
        <v>50</v>
      </c>
      <c r="G39" s="47" t="s">
        <v>0</v>
      </c>
      <c r="H39" s="46">
        <f>D39+F39</f>
        <v>2050</v>
      </c>
      <c r="I39" s="43" t="s">
        <v>161</v>
      </c>
      <c r="J39" s="36"/>
      <c r="L39" s="43"/>
      <c r="M39" s="37"/>
      <c r="N39" s="37"/>
      <c r="O39" s="43"/>
      <c r="P39" s="43"/>
      <c r="Q39" s="34"/>
      <c r="S39" s="149"/>
    </row>
    <row r="40" spans="2:19" ht="15">
      <c r="B40" s="41"/>
      <c r="C40" s="25"/>
      <c r="E40" s="56" t="s">
        <v>158</v>
      </c>
      <c r="F40" s="44"/>
      <c r="G40" s="32"/>
      <c r="H40" s="35"/>
      <c r="I40" s="34"/>
      <c r="J40" s="34"/>
      <c r="M40" s="147" t="s">
        <v>159</v>
      </c>
      <c r="N40" s="108">
        <v>1.3</v>
      </c>
      <c r="O40" s="43" t="s">
        <v>126</v>
      </c>
      <c r="P40" s="37"/>
      <c r="Q40" s="43"/>
      <c r="R40" s="43"/>
      <c r="S40" s="34"/>
    </row>
    <row r="41" spans="2:19" ht="12.75">
      <c r="B41" s="41"/>
      <c r="C41" s="25"/>
      <c r="D41" s="43" t="s">
        <v>160</v>
      </c>
      <c r="E41" s="37" t="s">
        <v>162</v>
      </c>
      <c r="F41" s="44">
        <f>N40</f>
        <v>1.3</v>
      </c>
      <c r="G41" s="32" t="s">
        <v>1</v>
      </c>
      <c r="H41" s="35">
        <v>7</v>
      </c>
      <c r="I41" s="47" t="s">
        <v>0</v>
      </c>
      <c r="J41" s="46">
        <f>H39</f>
        <v>2050</v>
      </c>
      <c r="K41" s="37" t="s">
        <v>163</v>
      </c>
      <c r="L41" s="42">
        <f>N40</f>
        <v>1.3</v>
      </c>
      <c r="M41" s="43" t="s">
        <v>1</v>
      </c>
      <c r="N41" s="43">
        <v>7</v>
      </c>
      <c r="O41" s="150" t="s">
        <v>164</v>
      </c>
      <c r="P41" s="37">
        <f>J41/(L41*N41)</f>
        <v>225.27472527472528</v>
      </c>
      <c r="Q41" s="43" t="s">
        <v>32</v>
      </c>
      <c r="R41" s="43"/>
      <c r="S41" s="34"/>
    </row>
    <row r="42" spans="2:19" ht="15.75" customHeight="1">
      <c r="B42" s="317" t="s">
        <v>165</v>
      </c>
      <c r="C42" s="317"/>
      <c r="D42" s="317"/>
      <c r="E42" s="317"/>
      <c r="F42" s="317"/>
      <c r="G42" s="317"/>
      <c r="H42" s="317"/>
      <c r="I42" s="317"/>
      <c r="J42" s="317"/>
      <c r="K42" s="39" t="s">
        <v>0</v>
      </c>
      <c r="L42" s="64">
        <f>ROUNDUP(P41,-1)</f>
        <v>230</v>
      </c>
      <c r="M42" s="43" t="s">
        <v>166</v>
      </c>
      <c r="N42" s="43"/>
      <c r="O42" s="37"/>
      <c r="P42" s="37"/>
      <c r="Q42" s="43"/>
      <c r="R42" s="43"/>
      <c r="S42" s="34"/>
    </row>
    <row r="43" spans="4:19" ht="15" customHeight="1">
      <c r="D43" s="317" t="s">
        <v>167</v>
      </c>
      <c r="E43" s="317"/>
      <c r="F43" s="317"/>
      <c r="G43" s="317"/>
      <c r="H43" s="317"/>
      <c r="I43" s="152" t="s">
        <v>0</v>
      </c>
      <c r="J43" s="159">
        <f>F11</f>
        <v>20</v>
      </c>
      <c r="K43" s="32" t="s">
        <v>32</v>
      </c>
      <c r="L43" s="35"/>
      <c r="Q43" s="43"/>
      <c r="R43" s="43"/>
      <c r="S43" s="34"/>
    </row>
    <row r="44" spans="3:19" ht="15" customHeight="1">
      <c r="C44" s="323" t="s">
        <v>169</v>
      </c>
      <c r="D44" s="323"/>
      <c r="E44" s="32">
        <v>8</v>
      </c>
      <c r="F44" s="336" t="s">
        <v>168</v>
      </c>
      <c r="G44" s="336"/>
      <c r="H44" s="336"/>
      <c r="I44" s="54" t="s">
        <v>0</v>
      </c>
      <c r="J44" s="148">
        <f>L42</f>
        <v>230</v>
      </c>
      <c r="K44" s="39" t="s">
        <v>30</v>
      </c>
      <c r="L44" s="37">
        <f>J43</f>
        <v>20</v>
      </c>
      <c r="M44" s="54" t="s">
        <v>30</v>
      </c>
      <c r="N44" s="40">
        <f>E44/2</f>
        <v>4</v>
      </c>
      <c r="O44" s="39" t="s">
        <v>0</v>
      </c>
      <c r="P44" s="40">
        <f>J44-L44-N44</f>
        <v>206</v>
      </c>
      <c r="Q44" s="43" t="s">
        <v>32</v>
      </c>
      <c r="R44" s="43"/>
      <c r="S44" s="34"/>
    </row>
    <row r="45" spans="2:19" ht="15">
      <c r="B45" s="41"/>
      <c r="C45" s="25"/>
      <c r="D45" s="331" t="s">
        <v>171</v>
      </c>
      <c r="E45" s="331"/>
      <c r="F45" s="30">
        <v>100</v>
      </c>
      <c r="G45" s="50" t="s">
        <v>170</v>
      </c>
      <c r="H45" s="35"/>
      <c r="I45" s="34"/>
      <c r="J45" s="34"/>
      <c r="K45" s="39"/>
      <c r="L45" s="40"/>
      <c r="M45" s="43"/>
      <c r="N45" s="43"/>
      <c r="O45" s="37"/>
      <c r="P45" s="37"/>
      <c r="Q45" s="43"/>
      <c r="R45" s="43"/>
      <c r="S45" s="34"/>
    </row>
    <row r="46" spans="1:19" ht="13.5" customHeight="1">
      <c r="A46">
        <v>4</v>
      </c>
      <c r="B46" s="334" t="s">
        <v>45</v>
      </c>
      <c r="C46" s="334"/>
      <c r="D46" s="334"/>
      <c r="E46" s="39"/>
      <c r="F46" s="35"/>
      <c r="G46" s="33"/>
      <c r="H46" s="32"/>
      <c r="I46" s="58"/>
      <c r="J46" s="34"/>
      <c r="K46" s="39"/>
      <c r="L46" s="40"/>
      <c r="M46" s="43"/>
      <c r="N46" s="43"/>
      <c r="O46" s="39"/>
      <c r="P46" s="37"/>
      <c r="Q46" s="43"/>
      <c r="R46" s="57"/>
      <c r="S46" s="34"/>
    </row>
    <row r="47" spans="2:19" ht="14.25">
      <c r="B47" s="326" t="s">
        <v>6</v>
      </c>
      <c r="C47" s="341" t="s">
        <v>224</v>
      </c>
      <c r="D47" s="341"/>
      <c r="E47" s="340" t="s">
        <v>0</v>
      </c>
      <c r="F47" s="344">
        <f>N31</f>
        <v>8.6</v>
      </c>
      <c r="G47" s="344"/>
      <c r="H47" s="107" t="s">
        <v>1</v>
      </c>
      <c r="I47" s="335" t="s">
        <v>43</v>
      </c>
      <c r="J47" s="335"/>
      <c r="K47" s="291" t="s">
        <v>0</v>
      </c>
      <c r="L47" s="308">
        <f>F47*1000000/F48/H48/J48</f>
        <v>200.8317683680841</v>
      </c>
      <c r="M47" s="308"/>
      <c r="N47" s="292" t="s">
        <v>46</v>
      </c>
      <c r="S47" s="34"/>
    </row>
    <row r="48" spans="2:19" ht="12.75">
      <c r="B48" s="326"/>
      <c r="C48" s="339" t="s">
        <v>225</v>
      </c>
      <c r="D48" s="339"/>
      <c r="E48" s="341"/>
      <c r="F48">
        <f>L10</f>
        <v>230</v>
      </c>
      <c r="G48" t="s">
        <v>1</v>
      </c>
      <c r="H48" s="79">
        <f>L22</f>
        <v>0.9037971812398833</v>
      </c>
      <c r="I48" t="s">
        <v>1</v>
      </c>
      <c r="J48" s="80">
        <f>P44</f>
        <v>206</v>
      </c>
      <c r="K48" s="291"/>
      <c r="L48" s="308"/>
      <c r="M48" s="308"/>
      <c r="N48" s="292"/>
      <c r="S48" s="34"/>
    </row>
    <row r="49" spans="2:19" ht="12.75" customHeight="1">
      <c r="B49" s="53" t="s">
        <v>7</v>
      </c>
      <c r="C49" s="175">
        <f>'DATA sheet'!E22</f>
        <v>8</v>
      </c>
      <c r="D49" s="336" t="s">
        <v>8</v>
      </c>
      <c r="E49" s="336"/>
      <c r="F49" s="32" t="s">
        <v>9</v>
      </c>
      <c r="G49" s="33" t="s">
        <v>0</v>
      </c>
      <c r="H49" s="48" t="s">
        <v>10</v>
      </c>
      <c r="I49" s="48"/>
      <c r="J49" s="34"/>
      <c r="K49" s="33" t="s">
        <v>0</v>
      </c>
      <c r="L49" s="48">
        <v>3.14</v>
      </c>
      <c r="M49" s="38" t="s">
        <v>1</v>
      </c>
      <c r="N49" s="38">
        <f>C49</f>
        <v>8</v>
      </c>
      <c r="O49" s="38" t="s">
        <v>1</v>
      </c>
      <c r="P49" s="38">
        <f>C49</f>
        <v>8</v>
      </c>
      <c r="Q49" s="284" t="s">
        <v>0</v>
      </c>
      <c r="R49" s="333">
        <f>L49*N49*P49/4</f>
        <v>50.24</v>
      </c>
      <c r="S49" s="311" t="s">
        <v>47</v>
      </c>
    </row>
    <row r="50" spans="2:19" ht="12.75">
      <c r="B50" s="45"/>
      <c r="C50" s="34"/>
      <c r="D50" s="34"/>
      <c r="E50" s="34"/>
      <c r="F50" s="34"/>
      <c r="G50" s="32"/>
      <c r="H50" s="32" t="s">
        <v>11</v>
      </c>
      <c r="I50" s="32"/>
      <c r="J50" s="45"/>
      <c r="K50" s="32"/>
      <c r="L50" s="34"/>
      <c r="M50" s="34">
        <v>4</v>
      </c>
      <c r="N50" s="32" t="s">
        <v>1</v>
      </c>
      <c r="O50" s="307">
        <v>100</v>
      </c>
      <c r="P50" s="307"/>
      <c r="Q50" s="284"/>
      <c r="R50" s="333"/>
      <c r="S50" s="311"/>
    </row>
    <row r="51" spans="3:19" ht="12.75">
      <c r="C51" s="53"/>
      <c r="D51" s="53"/>
      <c r="E51" s="53" t="s">
        <v>12</v>
      </c>
      <c r="F51" s="35" t="s">
        <v>13</v>
      </c>
      <c r="G51" s="33" t="s">
        <v>0</v>
      </c>
      <c r="H51" s="46">
        <f>L47</f>
        <v>200.8317683680841</v>
      </c>
      <c r="I51" s="32" t="s">
        <v>2</v>
      </c>
      <c r="J51" s="35">
        <f>R49</f>
        <v>50.24</v>
      </c>
      <c r="K51" s="47" t="s">
        <v>0</v>
      </c>
      <c r="L51" s="49">
        <f>H51/J51</f>
        <v>3.997447618791483</v>
      </c>
      <c r="M51" s="49"/>
      <c r="N51" s="34" t="s">
        <v>14</v>
      </c>
      <c r="O51" s="47" t="s">
        <v>0</v>
      </c>
      <c r="P51" s="35">
        <f>ROUND(L51+0.499,0)</f>
        <v>4</v>
      </c>
      <c r="Q51" s="34" t="s">
        <v>15</v>
      </c>
      <c r="R51" s="34"/>
      <c r="S51" s="34"/>
    </row>
    <row r="52" spans="3:17" ht="12.75">
      <c r="C52" s="53"/>
      <c r="D52" s="53"/>
      <c r="E52" s="53" t="s">
        <v>172</v>
      </c>
      <c r="F52" s="338" t="s">
        <v>175</v>
      </c>
      <c r="G52" s="338"/>
      <c r="H52" s="5">
        <v>3</v>
      </c>
      <c r="I52" s="5" t="s">
        <v>1</v>
      </c>
      <c r="J52" s="7">
        <f>L42</f>
        <v>230</v>
      </c>
      <c r="K52" s="6" t="s">
        <v>0</v>
      </c>
      <c r="L52" s="11">
        <f>J52*H52</f>
        <v>690</v>
      </c>
      <c r="M52" t="s">
        <v>32</v>
      </c>
      <c r="O52" t="s">
        <v>42</v>
      </c>
      <c r="P52">
        <v>300</v>
      </c>
      <c r="Q52" t="s">
        <v>32</v>
      </c>
    </row>
    <row r="53" spans="3:19" ht="12.75">
      <c r="C53" s="53"/>
      <c r="D53" s="53"/>
      <c r="E53" s="53"/>
      <c r="F53" s="35"/>
      <c r="I53" s="35"/>
      <c r="J53" s="47"/>
      <c r="K53" s="49"/>
      <c r="L53" s="50" t="s">
        <v>176</v>
      </c>
      <c r="M53" s="34"/>
      <c r="N53" s="35"/>
      <c r="O53" s="47"/>
      <c r="P53" s="49"/>
      <c r="Q53" s="49"/>
      <c r="R53" s="34"/>
      <c r="S53" s="34"/>
    </row>
    <row r="54" spans="3:19" ht="15">
      <c r="C54" s="10"/>
      <c r="E54" s="10" t="s">
        <v>17</v>
      </c>
      <c r="F54" s="30">
        <f>C49</f>
        <v>8</v>
      </c>
      <c r="G54" s="59" t="s">
        <v>173</v>
      </c>
      <c r="H54" s="16"/>
      <c r="J54" s="30">
        <f>MIN(L52,P52)</f>
        <v>300</v>
      </c>
      <c r="K54" t="s">
        <v>174</v>
      </c>
      <c r="L54" s="16"/>
      <c r="M54" s="34"/>
      <c r="N54" s="34"/>
      <c r="O54" s="34"/>
      <c r="P54" s="34"/>
      <c r="Q54" s="34"/>
      <c r="R54" s="34"/>
      <c r="S54" s="34"/>
    </row>
    <row r="55" spans="3:19" ht="14.25">
      <c r="C55" s="18"/>
      <c r="D55" s="292" t="s">
        <v>177</v>
      </c>
      <c r="E55" s="292"/>
      <c r="F55" s="154">
        <v>1000</v>
      </c>
      <c r="G55" s="62" t="s">
        <v>1</v>
      </c>
      <c r="H55" s="155">
        <f>R49</f>
        <v>50.24</v>
      </c>
      <c r="I55" s="342" t="s">
        <v>0</v>
      </c>
      <c r="J55" s="301">
        <f>F55*H55/F56</f>
        <v>167.46666666666667</v>
      </c>
      <c r="K55" s="337" t="s">
        <v>46</v>
      </c>
      <c r="L55" s="337"/>
      <c r="M55" s="36"/>
      <c r="N55" s="36"/>
      <c r="O55" s="36"/>
      <c r="P55" s="36"/>
      <c r="Q55" s="36"/>
      <c r="R55" s="36"/>
      <c r="S55" s="36"/>
    </row>
    <row r="56" spans="2:19" ht="15" customHeight="1">
      <c r="B56" s="45"/>
      <c r="C56" s="34"/>
      <c r="D56" s="292"/>
      <c r="E56" s="292"/>
      <c r="F56" s="304">
        <f>J54</f>
        <v>300</v>
      </c>
      <c r="G56" s="299"/>
      <c r="H56" s="299"/>
      <c r="I56" s="343"/>
      <c r="J56" s="301"/>
      <c r="K56" s="337"/>
      <c r="L56" s="337"/>
      <c r="M56" s="97"/>
      <c r="N56" s="17"/>
      <c r="O56" s="43"/>
      <c r="P56" s="43"/>
      <c r="Q56" s="36"/>
      <c r="R56" s="52"/>
      <c r="S56" s="36"/>
    </row>
    <row r="57" spans="2:19" ht="15">
      <c r="B57" s="45"/>
      <c r="C57" s="34"/>
      <c r="D57" s="34"/>
      <c r="E57" s="34"/>
      <c r="F57" s="10"/>
      <c r="G57" s="33"/>
      <c r="H57" s="46"/>
      <c r="I57" s="32"/>
      <c r="J57" s="35"/>
      <c r="K57" s="47"/>
      <c r="L57" s="92"/>
      <c r="M57" s="92"/>
      <c r="N57" s="3"/>
      <c r="O57" s="50"/>
      <c r="P57" s="50"/>
      <c r="Q57" s="36"/>
      <c r="R57" s="52"/>
      <c r="S57" s="36"/>
    </row>
    <row r="58" spans="1:19" ht="15">
      <c r="A58" s="263" t="s">
        <v>232</v>
      </c>
      <c r="B58" s="45"/>
      <c r="C58" s="34"/>
      <c r="D58" s="34"/>
      <c r="E58" s="34"/>
      <c r="F58" s="10"/>
      <c r="G58" s="33"/>
      <c r="H58" s="46"/>
      <c r="I58" s="32"/>
      <c r="J58" s="35"/>
      <c r="K58" s="47"/>
      <c r="L58" s="92"/>
      <c r="M58" s="92"/>
      <c r="N58" s="3"/>
      <c r="O58" s="50"/>
      <c r="P58" s="50"/>
      <c r="Q58" s="36"/>
      <c r="R58" s="52"/>
      <c r="S58" s="36"/>
    </row>
    <row r="59" spans="1:19" ht="15">
      <c r="A59">
        <v>5</v>
      </c>
      <c r="B59" s="156" t="s">
        <v>178</v>
      </c>
      <c r="C59" s="32"/>
      <c r="D59" s="34"/>
      <c r="E59" s="34"/>
      <c r="F59" s="10"/>
      <c r="G59" s="33"/>
      <c r="H59" s="46"/>
      <c r="I59" s="32"/>
      <c r="J59" s="35"/>
      <c r="K59" s="47"/>
      <c r="L59" s="92"/>
      <c r="M59" s="92"/>
      <c r="N59" s="3"/>
      <c r="O59" s="50"/>
      <c r="P59" s="50"/>
      <c r="Q59" s="36"/>
      <c r="R59" s="52"/>
      <c r="S59" s="36"/>
    </row>
    <row r="60" spans="2:19" ht="12.75" customHeight="1">
      <c r="B60" s="45" t="s">
        <v>179</v>
      </c>
      <c r="C60" s="151"/>
      <c r="D60" s="151"/>
      <c r="E60" s="151"/>
      <c r="F60" s="151"/>
      <c r="G60" s="151"/>
      <c r="H60" s="151"/>
      <c r="I60" s="151"/>
      <c r="J60" s="151"/>
      <c r="K60" s="151"/>
      <c r="L60" s="151"/>
      <c r="M60" s="151"/>
      <c r="N60" s="151"/>
      <c r="O60" s="151"/>
      <c r="P60" s="151"/>
      <c r="Q60" s="151"/>
      <c r="R60" s="151"/>
      <c r="S60" s="151"/>
    </row>
    <row r="61" spans="2:19" ht="15.75">
      <c r="B61" s="34" t="s">
        <v>180</v>
      </c>
      <c r="C61" s="151"/>
      <c r="D61" s="151"/>
      <c r="E61" s="151"/>
      <c r="F61" s="151"/>
      <c r="G61" s="151"/>
      <c r="H61" s="151">
        <v>45</v>
      </c>
      <c r="I61" s="151" t="s">
        <v>1</v>
      </c>
      <c r="J61" s="157">
        <f>F54</f>
        <v>8</v>
      </c>
      <c r="K61" s="158" t="s">
        <v>0</v>
      </c>
      <c r="L61" s="162">
        <f>H61*J61</f>
        <v>360</v>
      </c>
      <c r="M61" s="151" t="s">
        <v>181</v>
      </c>
      <c r="N61" s="151"/>
      <c r="O61" s="151"/>
      <c r="P61" s="151"/>
      <c r="Q61" s="151"/>
      <c r="R61" s="151"/>
      <c r="S61" s="151"/>
    </row>
    <row r="62" spans="2:19" ht="15">
      <c r="B62" s="50" t="s">
        <v>182</v>
      </c>
      <c r="C62" s="32"/>
      <c r="E62" s="34"/>
      <c r="F62" s="10"/>
      <c r="G62" s="33"/>
      <c r="H62" s="46"/>
      <c r="I62" s="32"/>
      <c r="J62" s="35"/>
      <c r="K62" s="47"/>
      <c r="L62" s="92"/>
      <c r="M62" s="92"/>
      <c r="N62" s="3"/>
      <c r="O62" s="50"/>
      <c r="P62" s="50"/>
      <c r="Q62" s="36"/>
      <c r="R62" s="52"/>
      <c r="S62" s="36"/>
    </row>
    <row r="63" spans="2:19" ht="15">
      <c r="B63" s="53"/>
      <c r="C63" s="33" t="s">
        <v>0</v>
      </c>
      <c r="D63" s="32">
        <v>8</v>
      </c>
      <c r="E63" s="32" t="s">
        <v>1</v>
      </c>
      <c r="F63" s="142">
        <f>F54</f>
        <v>8</v>
      </c>
      <c r="G63" s="33" t="s">
        <v>0</v>
      </c>
      <c r="H63" s="35">
        <f>F63*D63</f>
        <v>64</v>
      </c>
      <c r="I63" s="50" t="s">
        <v>183</v>
      </c>
      <c r="J63" s="35"/>
      <c r="K63" s="47"/>
      <c r="L63" s="92"/>
      <c r="M63" s="92"/>
      <c r="N63" s="3"/>
      <c r="O63" s="50"/>
      <c r="P63" s="50"/>
      <c r="Q63" s="36"/>
      <c r="R63" s="52"/>
      <c r="S63" s="36"/>
    </row>
    <row r="64" spans="2:19" ht="15">
      <c r="B64" s="53"/>
      <c r="C64" s="33" t="s">
        <v>0</v>
      </c>
      <c r="D64" s="32">
        <f>L6</f>
        <v>300</v>
      </c>
      <c r="E64" s="33" t="s">
        <v>30</v>
      </c>
      <c r="F64" s="2">
        <f>J43</f>
        <v>20</v>
      </c>
      <c r="G64" s="33" t="s">
        <v>3</v>
      </c>
      <c r="H64" s="35">
        <f>H63</f>
        <v>64</v>
      </c>
      <c r="I64" s="33" t="s">
        <v>123</v>
      </c>
      <c r="J64" s="35">
        <f>L42</f>
        <v>230</v>
      </c>
      <c r="K64" s="33" t="s">
        <v>30</v>
      </c>
      <c r="L64" s="55">
        <f>2</f>
        <v>2</v>
      </c>
      <c r="M64" s="55" t="s">
        <v>1</v>
      </c>
      <c r="N64" s="2">
        <f>J43</f>
        <v>20</v>
      </c>
      <c r="O64" s="33" t="s">
        <v>30</v>
      </c>
      <c r="P64" s="35">
        <f>N44</f>
        <v>4</v>
      </c>
      <c r="Q64" s="37" t="s">
        <v>184</v>
      </c>
      <c r="R64" s="40">
        <f>D64-F64+H64+(J64-L64*N64-P64)</f>
        <v>530</v>
      </c>
      <c r="S64" s="36" t="s">
        <v>32</v>
      </c>
    </row>
    <row r="65" spans="2:19" ht="16.5">
      <c r="B65" s="53"/>
      <c r="C65" s="33" t="s">
        <v>0</v>
      </c>
      <c r="D65" s="35">
        <f>R64</f>
        <v>530</v>
      </c>
      <c r="E65" s="32" t="str">
        <f>IF(D65&gt;N65,"&gt;","&lt;")</f>
        <v>&gt;</v>
      </c>
      <c r="F65" s="5" t="s">
        <v>185</v>
      </c>
      <c r="G65" s="50" t="s">
        <v>127</v>
      </c>
      <c r="I65" s="33"/>
      <c r="J65" s="35"/>
      <c r="K65" s="47"/>
      <c r="L65" s="92" t="s">
        <v>186</v>
      </c>
      <c r="M65" s="161" t="s">
        <v>0</v>
      </c>
      <c r="N65" s="2">
        <f>L61</f>
        <v>360</v>
      </c>
      <c r="O65" s="50"/>
      <c r="P65" s="50"/>
      <c r="Q65" s="36"/>
      <c r="R65" s="160"/>
      <c r="S65" s="36"/>
    </row>
    <row r="66" spans="2:19" ht="15">
      <c r="B66" s="53"/>
      <c r="C66" s="32"/>
      <c r="D66" s="34"/>
      <c r="E66" s="34"/>
      <c r="F66" s="10"/>
      <c r="H66" s="46"/>
      <c r="I66" s="32"/>
      <c r="J66" s="35"/>
      <c r="K66" s="47"/>
      <c r="L66" s="92"/>
      <c r="M66" s="92"/>
      <c r="N66" s="3"/>
      <c r="O66" s="50"/>
      <c r="P66" s="50"/>
      <c r="Q66" s="36"/>
      <c r="R66" s="52"/>
      <c r="S66" s="36"/>
    </row>
    <row r="67" spans="1:2" ht="15" customHeight="1">
      <c r="A67">
        <v>6</v>
      </c>
      <c r="B67" s="27" t="s">
        <v>187</v>
      </c>
    </row>
    <row r="68" spans="3:19" ht="14.25" customHeight="1">
      <c r="C68" s="277" t="s">
        <v>188</v>
      </c>
      <c r="D68" s="277"/>
      <c r="E68" s="277"/>
      <c r="F68" s="277"/>
      <c r="G68" s="277"/>
      <c r="H68" s="277"/>
      <c r="I68" s="277"/>
      <c r="J68" s="277"/>
      <c r="K68" s="277"/>
      <c r="L68" s="78">
        <f>L42</f>
        <v>230</v>
      </c>
      <c r="M68" s="133" t="s">
        <v>3</v>
      </c>
      <c r="N68" s="78">
        <f>F45</f>
        <v>100</v>
      </c>
      <c r="O68" t="s">
        <v>189</v>
      </c>
      <c r="P68">
        <f>J43</f>
        <v>20</v>
      </c>
      <c r="Q68" s="6" t="s">
        <v>0</v>
      </c>
      <c r="R68" s="5">
        <f>(L68+N68)/2-P68</f>
        <v>145</v>
      </c>
      <c r="S68" t="s">
        <v>32</v>
      </c>
    </row>
    <row r="69" spans="12:14" ht="14.25" customHeight="1">
      <c r="L69" s="96"/>
      <c r="M69" s="6">
        <v>2</v>
      </c>
      <c r="N69" s="96"/>
    </row>
    <row r="70" spans="12:14" ht="14.25" customHeight="1">
      <c r="L70" s="96"/>
      <c r="M70" s="6"/>
      <c r="N70" s="96"/>
    </row>
    <row r="71" spans="3:26" ht="12.75" customHeight="1">
      <c r="C71" s="97"/>
      <c r="D71" s="77" t="s">
        <v>103</v>
      </c>
      <c r="E71" s="60" t="s">
        <v>0</v>
      </c>
      <c r="F71" s="95">
        <f>P33</f>
        <v>8600</v>
      </c>
      <c r="G71" s="77" t="s">
        <v>50</v>
      </c>
      <c r="H71" s="15" t="s">
        <v>101</v>
      </c>
      <c r="I71" s="118" t="s">
        <v>0</v>
      </c>
      <c r="J71" s="113">
        <v>1000</v>
      </c>
      <c r="K71" s="123" t="s">
        <v>190</v>
      </c>
      <c r="L71" s="112"/>
      <c r="M71" s="76" t="s">
        <v>0</v>
      </c>
      <c r="N71" s="98">
        <f>R68</f>
        <v>145</v>
      </c>
      <c r="O71" s="144" t="s">
        <v>32</v>
      </c>
      <c r="Q71" s="17"/>
      <c r="R71" s="17"/>
      <c r="T71" s="85"/>
      <c r="U71" s="85"/>
      <c r="V71" s="83"/>
      <c r="W71" s="76"/>
      <c r="X71" s="84"/>
      <c r="Y71" s="84"/>
      <c r="Z71" s="17"/>
    </row>
    <row r="72" spans="2:26" ht="12.75" customHeight="1">
      <c r="B72" s="97"/>
      <c r="C72" s="97"/>
      <c r="D72" s="97"/>
      <c r="E72" s="17"/>
      <c r="F72" s="117"/>
      <c r="G72" s="163"/>
      <c r="H72" s="117"/>
      <c r="I72" s="117"/>
      <c r="J72" s="111"/>
      <c r="K72" s="111"/>
      <c r="L72" s="111"/>
      <c r="M72" s="117"/>
      <c r="N72" s="164"/>
      <c r="O72" s="110"/>
      <c r="P72" s="73"/>
      <c r="Q72" s="118"/>
      <c r="R72" s="116"/>
      <c r="S72" s="17"/>
      <c r="T72" s="83"/>
      <c r="U72" s="83"/>
      <c r="V72" s="83"/>
      <c r="W72" s="17"/>
      <c r="X72" s="84"/>
      <c r="Y72" s="84"/>
      <c r="Z72" s="17"/>
    </row>
    <row r="73" spans="2:26" ht="12.75" customHeight="1">
      <c r="B73" s="97"/>
      <c r="C73" s="97"/>
      <c r="D73" s="303" t="s">
        <v>191</v>
      </c>
      <c r="E73" s="291" t="s">
        <v>0</v>
      </c>
      <c r="F73" s="260" t="s">
        <v>102</v>
      </c>
      <c r="G73" s="285" t="s">
        <v>0</v>
      </c>
      <c r="H73" s="287">
        <f>F71</f>
        <v>8600</v>
      </c>
      <c r="I73" s="287"/>
      <c r="J73" s="287"/>
      <c r="K73" s="288" t="s">
        <v>0</v>
      </c>
      <c r="L73" s="289">
        <f>H73/H74/J74</f>
        <v>0.0593103448275862</v>
      </c>
      <c r="M73" s="289" t="s">
        <v>36</v>
      </c>
      <c r="N73" s="288"/>
      <c r="O73" s="164"/>
      <c r="P73" s="164"/>
      <c r="Q73" s="117"/>
      <c r="R73" s="116"/>
      <c r="S73" s="17"/>
      <c r="T73" s="83"/>
      <c r="U73" s="83"/>
      <c r="V73" s="83"/>
      <c r="W73" s="17"/>
      <c r="X73" s="84"/>
      <c r="Y73" s="84"/>
      <c r="Z73" s="17"/>
    </row>
    <row r="74" spans="2:26" ht="12.75" customHeight="1">
      <c r="B74" s="97"/>
      <c r="C74" s="97"/>
      <c r="D74" s="303"/>
      <c r="E74" s="292"/>
      <c r="F74" s="111" t="s">
        <v>192</v>
      </c>
      <c r="G74" s="286"/>
      <c r="H74" s="114">
        <f>J71</f>
        <v>1000</v>
      </c>
      <c r="I74" s="117" t="s">
        <v>1</v>
      </c>
      <c r="J74" s="113">
        <f>N71</f>
        <v>145</v>
      </c>
      <c r="K74" s="289"/>
      <c r="L74" s="289"/>
      <c r="M74" s="288"/>
      <c r="N74" s="288"/>
      <c r="O74" s="121"/>
      <c r="P74" s="17"/>
      <c r="Q74" s="17"/>
      <c r="R74" s="17"/>
      <c r="S74" s="17"/>
      <c r="T74" s="83"/>
      <c r="U74" s="83"/>
      <c r="V74" s="83"/>
      <c r="W74" s="17"/>
      <c r="X74" s="84"/>
      <c r="Y74" s="84"/>
      <c r="Z74" s="17"/>
    </row>
    <row r="75" spans="2:26" ht="12.75" customHeight="1">
      <c r="B75" s="97"/>
      <c r="C75" s="97"/>
      <c r="E75" s="97" t="s">
        <v>193</v>
      </c>
      <c r="F75" s="117"/>
      <c r="G75" s="97"/>
      <c r="H75" s="17"/>
      <c r="I75" s="117"/>
      <c r="J75" s="111">
        <v>0.18</v>
      </c>
      <c r="K75" s="111" t="s">
        <v>1</v>
      </c>
      <c r="L75" s="112">
        <f>N40</f>
        <v>1.3</v>
      </c>
      <c r="M75" s="76" t="s">
        <v>0</v>
      </c>
      <c r="N75" s="290">
        <f>L75*J75</f>
        <v>0.23399999999999999</v>
      </c>
      <c r="O75" s="290"/>
      <c r="P75" s="17" t="s">
        <v>36</v>
      </c>
      <c r="Q75" s="17"/>
      <c r="R75" s="17"/>
      <c r="S75" s="17"/>
      <c r="T75" s="83"/>
      <c r="U75" s="83"/>
      <c r="V75" s="83"/>
      <c r="W75" s="17"/>
      <c r="X75" s="84"/>
      <c r="Y75" s="84"/>
      <c r="Z75" s="17"/>
    </row>
    <row r="76" spans="2:19" ht="15.75" customHeight="1">
      <c r="B76" s="16"/>
      <c r="C76" s="16"/>
      <c r="D76" s="70" t="s">
        <v>124</v>
      </c>
      <c r="E76" s="93">
        <f>E9</f>
        <v>20</v>
      </c>
      <c r="F76" s="70" t="s">
        <v>125</v>
      </c>
      <c r="G76" s="74"/>
      <c r="H76" s="127"/>
      <c r="I76" s="128"/>
      <c r="J76" s="128"/>
      <c r="K76" s="74"/>
      <c r="L76" s="70"/>
      <c r="M76" s="70"/>
      <c r="N76" s="70"/>
      <c r="O76" s="129"/>
      <c r="P76" s="129"/>
      <c r="Q76" s="129"/>
      <c r="R76" s="16"/>
      <c r="S76" s="16"/>
    </row>
    <row r="77" spans="2:19" ht="12.75" customHeight="1">
      <c r="B77" s="34"/>
      <c r="C77" s="34"/>
      <c r="D77" s="278" t="s">
        <v>194</v>
      </c>
      <c r="E77" s="291" t="s">
        <v>0</v>
      </c>
      <c r="F77" s="63" t="s">
        <v>51</v>
      </c>
      <c r="G77" s="284" t="s">
        <v>0</v>
      </c>
      <c r="H77" s="125">
        <v>100</v>
      </c>
      <c r="I77" s="125" t="s">
        <v>1</v>
      </c>
      <c r="J77" s="94">
        <f>J55</f>
        <v>167.46666666666667</v>
      </c>
      <c r="K77" s="294" t="s">
        <v>0</v>
      </c>
      <c r="L77" s="296">
        <f>H77*J77/(H78*J78)</f>
        <v>0.11549425287356323</v>
      </c>
      <c r="M77" s="278" t="s">
        <v>16</v>
      </c>
      <c r="N77" s="293"/>
      <c r="O77" s="293"/>
      <c r="P77" s="293"/>
      <c r="Q77" s="293"/>
      <c r="R77" s="117"/>
      <c r="S77" s="34"/>
    </row>
    <row r="78" spans="2:19" ht="12.75" customHeight="1">
      <c r="B78" s="34"/>
      <c r="C78" s="34"/>
      <c r="D78" s="284"/>
      <c r="E78" s="292"/>
      <c r="F78" s="37" t="s">
        <v>52</v>
      </c>
      <c r="G78" s="278"/>
      <c r="H78" s="35">
        <f>H74</f>
        <v>1000</v>
      </c>
      <c r="I78" s="32" t="s">
        <v>1</v>
      </c>
      <c r="J78" s="35">
        <f>J74</f>
        <v>145</v>
      </c>
      <c r="K78" s="295"/>
      <c r="L78" s="296"/>
      <c r="M78" s="278"/>
      <c r="N78" s="293"/>
      <c r="O78" s="293"/>
      <c r="P78" s="293"/>
      <c r="Q78" s="293"/>
      <c r="R78" s="117"/>
      <c r="S78" s="34"/>
    </row>
    <row r="79" spans="3:19" ht="15.75">
      <c r="C79" s="36"/>
      <c r="D79" s="36"/>
      <c r="E79" s="36"/>
      <c r="G79" s="61" t="s">
        <v>53</v>
      </c>
      <c r="H79" s="39">
        <f>E9</f>
        <v>20</v>
      </c>
      <c r="I79" t="s">
        <v>54</v>
      </c>
      <c r="J79" s="36"/>
      <c r="K79" s="36"/>
      <c r="L79" s="52">
        <f>L77</f>
        <v>0.11549425287356323</v>
      </c>
      <c r="M79" s="36" t="s">
        <v>16</v>
      </c>
      <c r="N79" s="36" t="s">
        <v>55</v>
      </c>
      <c r="O79" s="51" t="s">
        <v>0</v>
      </c>
      <c r="P79" s="261" t="e">
        <f>VLOOKUP(L77,'IS- Table'!A50:B350,2)</f>
        <v>#N/A</v>
      </c>
      <c r="Q79" s="36" t="s">
        <v>36</v>
      </c>
      <c r="R79" s="36"/>
      <c r="S79" s="36"/>
    </row>
    <row r="80" spans="2:19" ht="15.75">
      <c r="B80" s="5" t="s">
        <v>229</v>
      </c>
      <c r="C80" s="36"/>
      <c r="D80" s="37" t="s">
        <v>230</v>
      </c>
      <c r="E80" s="37" t="e">
        <f>IF(L73&lt;P79,"&lt;","&gt;")</f>
        <v>#N/A</v>
      </c>
      <c r="F80" s="5" t="s">
        <v>231</v>
      </c>
      <c r="G80" s="61"/>
      <c r="H80" s="39" t="e">
        <f>IF(L73&lt;P79,"Hence safe ","Hence not safe")</f>
        <v>#N/A</v>
      </c>
      <c r="J80" s="36"/>
      <c r="K80" s="36"/>
      <c r="L80" s="52"/>
      <c r="M80" s="36"/>
      <c r="N80" s="36"/>
      <c r="O80" s="51"/>
      <c r="P80" s="262"/>
      <c r="Q80" s="36"/>
      <c r="R80" s="36"/>
      <c r="S80" s="36"/>
    </row>
    <row r="81" spans="3:19" ht="12.75">
      <c r="C81" s="36"/>
      <c r="D81" s="36"/>
      <c r="E81" s="36"/>
      <c r="G81" s="61"/>
      <c r="H81" s="39"/>
      <c r="J81" s="36"/>
      <c r="K81" s="36"/>
      <c r="L81" s="52"/>
      <c r="M81" s="36"/>
      <c r="N81" s="36"/>
      <c r="O81" s="51"/>
      <c r="P81" s="36"/>
      <c r="Q81" s="36"/>
      <c r="R81" s="36"/>
      <c r="S81" s="36"/>
    </row>
    <row r="82" spans="1:19" ht="12.75">
      <c r="A82">
        <v>7</v>
      </c>
      <c r="B82" s="27" t="s">
        <v>197</v>
      </c>
      <c r="C82" s="36"/>
      <c r="D82" s="36"/>
      <c r="E82" s="36"/>
      <c r="G82" s="43" t="s">
        <v>198</v>
      </c>
      <c r="H82" s="39"/>
      <c r="J82" s="36">
        <f>(L68+N68)/2</f>
        <v>165</v>
      </c>
      <c r="K82" s="36" t="s">
        <v>32</v>
      </c>
      <c r="L82" s="52"/>
      <c r="M82" s="36"/>
      <c r="N82" s="36"/>
      <c r="O82" s="51"/>
      <c r="P82" s="36"/>
      <c r="Q82" s="36"/>
      <c r="R82" s="36"/>
      <c r="S82" s="36"/>
    </row>
    <row r="83" spans="2:19" ht="15.75">
      <c r="B83" s="61" t="s">
        <v>195</v>
      </c>
      <c r="C83" s="39" t="s">
        <v>0</v>
      </c>
      <c r="D83" s="165">
        <v>0.12</v>
      </c>
      <c r="E83" s="63" t="s">
        <v>1</v>
      </c>
      <c r="F83" s="165" t="s">
        <v>196</v>
      </c>
      <c r="G83" s="284" t="s">
        <v>0</v>
      </c>
      <c r="H83" s="63">
        <v>0.12</v>
      </c>
      <c r="I83" s="63" t="s">
        <v>1</v>
      </c>
      <c r="J83" s="166">
        <f>H78</f>
        <v>1000</v>
      </c>
      <c r="K83" s="63" t="s">
        <v>1</v>
      </c>
      <c r="L83" s="166" t="s">
        <v>44</v>
      </c>
      <c r="M83" s="284" t="s">
        <v>0</v>
      </c>
      <c r="N83" s="305">
        <f>H83*J83/J84</f>
        <v>1.2</v>
      </c>
      <c r="O83" s="278" t="s">
        <v>44</v>
      </c>
      <c r="P83" s="36"/>
      <c r="Q83" s="37"/>
      <c r="R83" s="37"/>
      <c r="S83" s="37"/>
    </row>
    <row r="84" spans="2:19" ht="12.75">
      <c r="B84" s="37"/>
      <c r="C84" s="37"/>
      <c r="D84" s="283">
        <v>100</v>
      </c>
      <c r="E84" s="283"/>
      <c r="F84" s="283"/>
      <c r="G84" s="278"/>
      <c r="H84" s="37"/>
      <c r="I84" s="37"/>
      <c r="J84" s="40">
        <v>100</v>
      </c>
      <c r="K84" s="37"/>
      <c r="L84" s="37"/>
      <c r="M84" s="278"/>
      <c r="N84" s="305"/>
      <c r="O84" s="278"/>
      <c r="P84" s="36"/>
      <c r="Q84" s="37"/>
      <c r="R84" s="37"/>
      <c r="S84" s="37"/>
    </row>
    <row r="85" spans="2:19" ht="12.75">
      <c r="B85" s="37"/>
      <c r="C85" s="37" t="s">
        <v>199</v>
      </c>
      <c r="D85" s="89">
        <f>N83</f>
        <v>1.2</v>
      </c>
      <c r="E85" s="66" t="s">
        <v>1</v>
      </c>
      <c r="F85" s="66">
        <f>J82</f>
        <v>165</v>
      </c>
      <c r="G85" s="39" t="s">
        <v>0</v>
      </c>
      <c r="H85" s="37">
        <f>F85*D85</f>
        <v>198</v>
      </c>
      <c r="I85" s="36" t="s">
        <v>32</v>
      </c>
      <c r="J85" s="153"/>
      <c r="K85" s="37"/>
      <c r="L85" s="37"/>
      <c r="M85" s="37"/>
      <c r="N85" s="134"/>
      <c r="O85" s="37"/>
      <c r="P85" s="36"/>
      <c r="Q85" s="37"/>
      <c r="R85" s="37"/>
      <c r="S85" s="37"/>
    </row>
    <row r="86" spans="2:19" ht="14.25" customHeight="1">
      <c r="B86" s="279" t="s">
        <v>115</v>
      </c>
      <c r="C86" s="280">
        <f>'DATA sheet'!E24</f>
        <v>8</v>
      </c>
      <c r="D86" s="281" t="s">
        <v>200</v>
      </c>
      <c r="E86" s="281"/>
      <c r="F86" s="281"/>
      <c r="G86" s="281"/>
      <c r="H86" s="281"/>
      <c r="I86" s="284" t="s">
        <v>0</v>
      </c>
      <c r="J86" s="48">
        <v>3.14</v>
      </c>
      <c r="K86" s="38" t="s">
        <v>1</v>
      </c>
      <c r="L86" s="38">
        <f>C86</f>
        <v>8</v>
      </c>
      <c r="M86" s="38" t="s">
        <v>1</v>
      </c>
      <c r="N86" s="38">
        <f>L86</f>
        <v>8</v>
      </c>
      <c r="O86" s="284" t="s">
        <v>0</v>
      </c>
      <c r="P86" s="297">
        <f>J86*L86*N86/4</f>
        <v>50.24</v>
      </c>
      <c r="Q86" s="298" t="s">
        <v>47</v>
      </c>
      <c r="R86" s="298"/>
      <c r="S86" s="36"/>
    </row>
    <row r="87" spans="2:19" ht="12.75">
      <c r="B87" s="279"/>
      <c r="C87" s="280"/>
      <c r="D87" s="281"/>
      <c r="E87" s="281"/>
      <c r="F87" s="281"/>
      <c r="G87" s="281"/>
      <c r="H87" s="281"/>
      <c r="I87" s="284"/>
      <c r="J87" s="34"/>
      <c r="K87" s="34">
        <v>4</v>
      </c>
      <c r="L87" s="32" t="s">
        <v>1</v>
      </c>
      <c r="M87" s="282">
        <v>100</v>
      </c>
      <c r="N87" s="282"/>
      <c r="O87" s="284"/>
      <c r="P87" s="297"/>
      <c r="Q87" s="298"/>
      <c r="R87" s="298"/>
      <c r="S87" s="36"/>
    </row>
    <row r="88" spans="2:19" ht="15.75">
      <c r="B88" s="37"/>
      <c r="C88" s="278" t="s">
        <v>201</v>
      </c>
      <c r="D88" s="278"/>
      <c r="E88" s="167">
        <v>1000</v>
      </c>
      <c r="F88" s="168" t="s">
        <v>202</v>
      </c>
      <c r="G88" s="300" t="s">
        <v>0</v>
      </c>
      <c r="H88" s="109">
        <v>1000</v>
      </c>
      <c r="I88" s="62" t="s">
        <v>1</v>
      </c>
      <c r="J88" s="169">
        <f>P86</f>
        <v>50.24</v>
      </c>
      <c r="K88" s="47" t="s">
        <v>0</v>
      </c>
      <c r="L88" s="35">
        <f>H88*J88/H89</f>
        <v>253.73737373737373</v>
      </c>
      <c r="M88" s="131" t="s">
        <v>32</v>
      </c>
      <c r="N88" s="131"/>
      <c r="O88" s="39"/>
      <c r="P88" s="90"/>
      <c r="Q88" s="90"/>
      <c r="R88" s="91"/>
      <c r="S88" s="36"/>
    </row>
    <row r="89" spans="2:19" ht="15.75">
      <c r="B89" s="37"/>
      <c r="C89" s="278"/>
      <c r="D89" s="278"/>
      <c r="E89" s="299" t="s">
        <v>195</v>
      </c>
      <c r="F89" s="299"/>
      <c r="G89" s="300"/>
      <c r="H89" s="301">
        <f>H85</f>
        <v>198</v>
      </c>
      <c r="I89" s="301"/>
      <c r="J89" s="301"/>
      <c r="K89" s="47"/>
      <c r="L89" s="35"/>
      <c r="M89" s="131"/>
      <c r="N89" s="131"/>
      <c r="O89" s="39"/>
      <c r="P89" s="90"/>
      <c r="Q89" s="90"/>
      <c r="R89" s="91"/>
      <c r="S89" s="36"/>
    </row>
    <row r="90" spans="2:19" ht="15">
      <c r="B90" s="302" t="s">
        <v>203</v>
      </c>
      <c r="C90" s="302"/>
      <c r="D90" s="302"/>
      <c r="E90" s="39" t="s">
        <v>105</v>
      </c>
      <c r="F90" s="162">
        <f>300</f>
        <v>300</v>
      </c>
      <c r="G90" t="s">
        <v>174</v>
      </c>
      <c r="H90" s="37"/>
      <c r="I90" s="43"/>
      <c r="K90" s="37"/>
      <c r="L90" s="40"/>
      <c r="M90" s="39"/>
      <c r="N90" s="37"/>
      <c r="O90" s="37"/>
      <c r="P90" s="40"/>
      <c r="Q90" s="37"/>
      <c r="R90" s="37"/>
      <c r="S90" s="37"/>
    </row>
    <row r="91" spans="2:19" ht="12.75">
      <c r="B91" s="37"/>
      <c r="C91" s="37"/>
      <c r="D91" s="37"/>
      <c r="E91" s="37"/>
      <c r="G91" s="37"/>
      <c r="H91" s="37"/>
      <c r="I91" s="37"/>
      <c r="J91" s="37"/>
      <c r="K91" s="37"/>
      <c r="L91" s="37"/>
      <c r="M91" s="37"/>
      <c r="N91" s="37"/>
      <c r="O91" s="37"/>
      <c r="P91" s="37"/>
      <c r="Q91" s="37"/>
      <c r="R91" s="37"/>
      <c r="S91" s="37"/>
    </row>
    <row r="92" spans="1:19" ht="12.75">
      <c r="A92">
        <v>7</v>
      </c>
      <c r="B92" s="75" t="s">
        <v>104</v>
      </c>
      <c r="C92" s="71"/>
      <c r="D92" s="72"/>
      <c r="E92" s="70" t="s">
        <v>128</v>
      </c>
      <c r="L92" s="73"/>
      <c r="M92" s="70"/>
      <c r="N92" s="67"/>
      <c r="O92" s="70"/>
      <c r="P92" s="70"/>
      <c r="Q92" s="70"/>
      <c r="R92" s="70"/>
      <c r="S92" s="69"/>
    </row>
    <row r="93" spans="2:19" ht="12.75">
      <c r="B93" s="75"/>
      <c r="C93" s="71"/>
      <c r="D93" s="72"/>
      <c r="E93" s="70"/>
      <c r="L93" s="73"/>
      <c r="M93" s="70"/>
      <c r="N93" s="67"/>
      <c r="O93" s="70"/>
      <c r="P93" s="70"/>
      <c r="Q93" s="70"/>
      <c r="R93" s="70"/>
      <c r="S93" s="69"/>
    </row>
    <row r="94" spans="2:19" ht="12.75">
      <c r="B94" s="75"/>
      <c r="C94" s="71"/>
      <c r="D94" s="72"/>
      <c r="E94" s="70"/>
      <c r="L94" s="73"/>
      <c r="M94" s="70"/>
      <c r="N94" s="67"/>
      <c r="O94" s="70"/>
      <c r="P94" s="70"/>
      <c r="Q94" s="70"/>
      <c r="R94" s="70"/>
      <c r="S94" s="69"/>
    </row>
    <row r="95" spans="2:19" ht="12.75">
      <c r="B95" s="75"/>
      <c r="C95" s="71"/>
      <c r="D95" s="72"/>
      <c r="E95" s="70"/>
      <c r="L95" s="73"/>
      <c r="M95" s="70"/>
      <c r="N95" s="67"/>
      <c r="O95" s="70"/>
      <c r="P95" s="70"/>
      <c r="Q95" s="70"/>
      <c r="R95" s="70"/>
      <c r="S95" s="69"/>
    </row>
    <row r="96" spans="2:19" ht="12.75">
      <c r="B96" s="75"/>
      <c r="C96" s="71"/>
      <c r="D96" s="72"/>
      <c r="E96" s="70"/>
      <c r="L96" s="73"/>
      <c r="M96" s="70"/>
      <c r="N96" s="67"/>
      <c r="O96" s="70"/>
      <c r="P96" s="70"/>
      <c r="Q96" s="70"/>
      <c r="R96" s="70"/>
      <c r="S96" s="69"/>
    </row>
    <row r="97" spans="2:19" ht="12.75">
      <c r="B97" s="75"/>
      <c r="C97" s="71"/>
      <c r="D97" s="72"/>
      <c r="E97" s="70"/>
      <c r="L97" s="73"/>
      <c r="M97" s="70"/>
      <c r="N97" s="67"/>
      <c r="O97" s="70"/>
      <c r="P97" s="70"/>
      <c r="Q97" s="70"/>
      <c r="R97" s="70"/>
      <c r="S97" s="69"/>
    </row>
    <row r="98" spans="2:19" ht="12.75">
      <c r="B98" s="75"/>
      <c r="C98" s="71"/>
      <c r="D98" s="72"/>
      <c r="E98" s="70"/>
      <c r="L98" s="73"/>
      <c r="M98" s="70"/>
      <c r="N98" s="67"/>
      <c r="O98" s="70"/>
      <c r="P98" s="70"/>
      <c r="Q98" s="70"/>
      <c r="R98" s="70"/>
      <c r="S98" s="69"/>
    </row>
    <row r="99" spans="2:19" ht="12.75">
      <c r="B99" s="75"/>
      <c r="C99" s="71"/>
      <c r="D99" s="72"/>
      <c r="E99" s="70"/>
      <c r="L99" s="73"/>
      <c r="M99" s="70"/>
      <c r="N99" s="67"/>
      <c r="O99" s="70"/>
      <c r="P99" s="70"/>
      <c r="Q99" s="70"/>
      <c r="R99" s="70"/>
      <c r="S99" s="69"/>
    </row>
    <row r="100" spans="2:19" ht="12.75">
      <c r="B100" s="75"/>
      <c r="C100" s="71"/>
      <c r="D100" s="72"/>
      <c r="E100" s="70"/>
      <c r="L100" s="73"/>
      <c r="M100" s="70"/>
      <c r="N100" s="67"/>
      <c r="O100" s="70"/>
      <c r="P100" s="70"/>
      <c r="Q100" s="70"/>
      <c r="R100" s="70"/>
      <c r="S100" s="69"/>
    </row>
    <row r="101" spans="2:19" ht="12.75">
      <c r="B101" s="75"/>
      <c r="C101" s="71"/>
      <c r="D101" s="72"/>
      <c r="E101" s="70"/>
      <c r="L101" s="73"/>
      <c r="M101" s="70"/>
      <c r="N101" s="67"/>
      <c r="O101" s="70"/>
      <c r="P101" s="70"/>
      <c r="Q101" s="70"/>
      <c r="R101" s="70"/>
      <c r="S101" s="69"/>
    </row>
    <row r="102" spans="2:19" ht="12.75">
      <c r="B102" s="75"/>
      <c r="C102" s="71"/>
      <c r="D102" s="72"/>
      <c r="E102" s="70"/>
      <c r="L102" s="73"/>
      <c r="M102" s="70"/>
      <c r="N102" s="67"/>
      <c r="O102" s="70"/>
      <c r="P102" s="70"/>
      <c r="Q102" s="70"/>
      <c r="R102" s="70"/>
      <c r="S102" s="69"/>
    </row>
    <row r="103" spans="2:19" ht="12.75">
      <c r="B103" s="75"/>
      <c r="C103" s="71"/>
      <c r="D103" s="72"/>
      <c r="E103" s="70"/>
      <c r="L103" s="73"/>
      <c r="M103" s="70"/>
      <c r="N103" s="67"/>
      <c r="O103" s="70"/>
      <c r="P103" s="70"/>
      <c r="Q103" s="70"/>
      <c r="R103" s="70"/>
      <c r="S103" s="69"/>
    </row>
    <row r="104" spans="2:19" ht="12.75">
      <c r="B104" s="75"/>
      <c r="C104" s="71"/>
      <c r="D104" s="72"/>
      <c r="E104" s="70"/>
      <c r="L104" s="73"/>
      <c r="M104" s="70"/>
      <c r="N104" s="67"/>
      <c r="O104" s="70"/>
      <c r="P104" s="70"/>
      <c r="Q104" s="70"/>
      <c r="R104" s="70"/>
      <c r="S104" s="69"/>
    </row>
    <row r="105" spans="2:19" ht="12.75">
      <c r="B105" s="75"/>
      <c r="C105" s="71"/>
      <c r="D105" s="72"/>
      <c r="E105" s="70"/>
      <c r="L105" s="73"/>
      <c r="M105" s="70"/>
      <c r="N105" s="67"/>
      <c r="O105" s="70"/>
      <c r="P105" s="70"/>
      <c r="Q105" s="70"/>
      <c r="R105" s="70"/>
      <c r="S105" s="69"/>
    </row>
    <row r="106" spans="2:19" ht="12.75">
      <c r="B106" s="75"/>
      <c r="C106" s="71"/>
      <c r="D106" s="72"/>
      <c r="E106" s="70"/>
      <c r="L106" s="73"/>
      <c r="M106" s="70"/>
      <c r="N106" s="67"/>
      <c r="O106" s="70"/>
      <c r="P106" s="70"/>
      <c r="Q106" s="70"/>
      <c r="R106" s="70"/>
      <c r="S106" s="69"/>
    </row>
    <row r="107" spans="2:19" ht="12.75">
      <c r="B107" s="75"/>
      <c r="C107" s="71"/>
      <c r="D107" s="72"/>
      <c r="E107" s="70"/>
      <c r="L107" s="73"/>
      <c r="M107" s="70"/>
      <c r="N107" s="67"/>
      <c r="O107" s="70"/>
      <c r="P107" s="70"/>
      <c r="Q107" s="70"/>
      <c r="R107" s="70"/>
      <c r="S107" s="69"/>
    </row>
    <row r="108" spans="2:19" ht="12.75">
      <c r="B108" s="75"/>
      <c r="C108" s="71"/>
      <c r="D108" s="72"/>
      <c r="E108" s="70"/>
      <c r="L108" s="73"/>
      <c r="M108" s="70"/>
      <c r="N108" s="67"/>
      <c r="O108" s="70"/>
      <c r="P108" s="70"/>
      <c r="Q108" s="70"/>
      <c r="R108" s="70"/>
      <c r="S108" s="69"/>
    </row>
    <row r="109" spans="2:19" ht="12.75">
      <c r="B109" s="75"/>
      <c r="C109" s="71"/>
      <c r="D109" s="72"/>
      <c r="E109" s="70"/>
      <c r="L109" s="73"/>
      <c r="M109" s="70"/>
      <c r="N109" s="67"/>
      <c r="O109" s="70"/>
      <c r="P109" s="70"/>
      <c r="Q109" s="70"/>
      <c r="R109" s="70"/>
      <c r="S109" s="69"/>
    </row>
    <row r="110" spans="2:19" ht="12.75">
      <c r="B110" s="75"/>
      <c r="C110" s="71"/>
      <c r="D110" s="72"/>
      <c r="E110" s="70"/>
      <c r="L110" s="73"/>
      <c r="M110" s="70"/>
      <c r="N110" s="67"/>
      <c r="O110" s="70"/>
      <c r="P110" s="70"/>
      <c r="Q110" s="70"/>
      <c r="R110" s="70"/>
      <c r="S110" s="69"/>
    </row>
    <row r="111" spans="2:19" ht="12.75">
      <c r="B111" s="75"/>
      <c r="C111" s="71"/>
      <c r="D111" s="72"/>
      <c r="E111" s="70"/>
      <c r="L111" s="73"/>
      <c r="M111" s="70"/>
      <c r="N111" s="67"/>
      <c r="O111" s="70"/>
      <c r="P111" s="70"/>
      <c r="Q111" s="70"/>
      <c r="R111" s="70"/>
      <c r="S111" s="69"/>
    </row>
    <row r="112" spans="2:19" ht="12.75">
      <c r="B112" s="75"/>
      <c r="C112" s="71"/>
      <c r="D112" s="72"/>
      <c r="E112" s="70"/>
      <c r="L112" s="73"/>
      <c r="M112" s="70"/>
      <c r="N112" s="67"/>
      <c r="O112" s="70"/>
      <c r="P112" s="70"/>
      <c r="Q112" s="70"/>
      <c r="R112" s="70"/>
      <c r="S112" s="69"/>
    </row>
    <row r="113" spans="2:19" ht="12.75">
      <c r="B113" s="75"/>
      <c r="C113" s="71"/>
      <c r="D113" s="72"/>
      <c r="E113" s="70"/>
      <c r="L113" s="73"/>
      <c r="M113" s="70"/>
      <c r="N113" s="67"/>
      <c r="O113" s="70"/>
      <c r="P113" s="70"/>
      <c r="Q113" s="70"/>
      <c r="R113" s="70"/>
      <c r="S113" s="69"/>
    </row>
    <row r="114" spans="2:19" ht="12.75">
      <c r="B114" s="75"/>
      <c r="C114" s="71"/>
      <c r="D114" s="72"/>
      <c r="E114" s="70"/>
      <c r="L114" s="73"/>
      <c r="M114" s="70"/>
      <c r="N114" s="67"/>
      <c r="O114" s="70"/>
      <c r="P114" s="70"/>
      <c r="Q114" s="70"/>
      <c r="R114" s="70"/>
      <c r="S114" s="69"/>
    </row>
    <row r="115" spans="1:19" ht="12.75">
      <c r="A115" s="263" t="s">
        <v>232</v>
      </c>
      <c r="B115" s="264"/>
      <c r="C115" s="71"/>
      <c r="D115" s="72"/>
      <c r="E115" s="70"/>
      <c r="L115" s="73"/>
      <c r="M115" s="70"/>
      <c r="N115" s="67"/>
      <c r="O115" s="70"/>
      <c r="P115" s="70"/>
      <c r="Q115" s="70"/>
      <c r="R115" s="70"/>
      <c r="S115" s="69"/>
    </row>
    <row r="116" spans="2:19" ht="12.75">
      <c r="B116" s="69"/>
      <c r="C116" s="69"/>
      <c r="D116" s="69"/>
      <c r="E116" s="69"/>
      <c r="F116" s="69"/>
      <c r="G116" s="69"/>
      <c r="H116" s="69"/>
      <c r="I116" s="69"/>
      <c r="J116" s="69"/>
      <c r="K116" s="69"/>
      <c r="L116" s="66"/>
      <c r="M116" s="69"/>
      <c r="N116" s="69"/>
      <c r="O116" s="69"/>
      <c r="P116" s="69"/>
      <c r="Q116" s="69"/>
      <c r="R116" s="69"/>
      <c r="S116" s="69"/>
    </row>
    <row r="117" spans="2:19" ht="12.75">
      <c r="B117" s="117"/>
      <c r="C117" s="117"/>
      <c r="D117" s="117"/>
      <c r="E117" s="111"/>
      <c r="F117" s="117"/>
      <c r="G117" s="117"/>
      <c r="H117" s="117"/>
      <c r="I117" s="117"/>
      <c r="J117" s="117"/>
      <c r="K117" s="117"/>
      <c r="L117" s="117"/>
      <c r="M117" s="117"/>
      <c r="N117" s="117"/>
      <c r="O117" s="117"/>
      <c r="P117" s="117"/>
      <c r="Q117" s="117"/>
      <c r="R117" s="117"/>
      <c r="S117" s="117"/>
    </row>
    <row r="118" spans="2:19" ht="15.75" customHeight="1">
      <c r="B118" s="117"/>
      <c r="C118" s="117"/>
      <c r="D118" s="117"/>
      <c r="E118" s="118"/>
      <c r="F118" s="111"/>
      <c r="G118" s="117"/>
      <c r="H118" s="111"/>
      <c r="I118" s="117"/>
      <c r="J118" s="117"/>
      <c r="K118" s="117"/>
      <c r="L118" s="117"/>
      <c r="M118" s="117"/>
      <c r="N118" s="117"/>
      <c r="O118" s="117"/>
      <c r="P118" s="117"/>
      <c r="Q118" s="117"/>
      <c r="R118" s="117"/>
      <c r="S118" s="117"/>
    </row>
    <row r="119" spans="2:19" ht="12.75">
      <c r="B119" s="117"/>
      <c r="C119" s="117"/>
      <c r="D119" s="117"/>
      <c r="E119" s="118"/>
      <c r="F119" s="111"/>
      <c r="G119" s="117"/>
      <c r="H119" s="111"/>
      <c r="I119" s="117"/>
      <c r="J119" s="117"/>
      <c r="K119" s="117"/>
      <c r="L119" s="117"/>
      <c r="M119" s="117"/>
      <c r="N119" s="117"/>
      <c r="O119" s="117"/>
      <c r="P119" s="117"/>
      <c r="Q119" s="117"/>
      <c r="R119" s="117"/>
      <c r="S119" s="117"/>
    </row>
    <row r="120" spans="2:19" ht="12.75">
      <c r="B120" s="117"/>
      <c r="C120" s="117"/>
      <c r="D120" s="126"/>
      <c r="E120" s="118"/>
      <c r="F120" s="117"/>
      <c r="G120" s="117"/>
      <c r="H120" s="117"/>
      <c r="I120" s="117"/>
      <c r="J120" s="132"/>
      <c r="K120" s="117"/>
      <c r="L120" s="130"/>
      <c r="M120" s="117"/>
      <c r="N120" s="117"/>
      <c r="O120" s="117"/>
      <c r="P120" s="117"/>
      <c r="Q120" s="117"/>
      <c r="R120" s="117"/>
      <c r="S120" s="117"/>
    </row>
    <row r="121" spans="2:19" ht="12.75">
      <c r="B121" s="117"/>
      <c r="C121" s="117"/>
      <c r="D121" s="126"/>
      <c r="E121" s="117"/>
      <c r="F121" s="111"/>
      <c r="G121" s="117"/>
      <c r="H121" s="111"/>
      <c r="I121" s="117"/>
      <c r="J121" s="124"/>
      <c r="K121" s="117"/>
      <c r="L121" s="117"/>
      <c r="M121" s="117"/>
      <c r="N121" s="117"/>
      <c r="O121" s="117"/>
      <c r="P121" s="117"/>
      <c r="Q121" s="117"/>
      <c r="R121" s="117"/>
      <c r="S121" s="117"/>
    </row>
    <row r="122" spans="2:19" ht="12.75">
      <c r="B122" s="117"/>
      <c r="C122" s="117"/>
      <c r="D122" s="117"/>
      <c r="E122" s="118"/>
      <c r="F122" s="111"/>
      <c r="G122" s="118"/>
      <c r="H122" s="82"/>
      <c r="I122" s="117"/>
      <c r="J122" s="114"/>
      <c r="K122" s="118"/>
      <c r="L122" s="117"/>
      <c r="M122" s="117"/>
      <c r="N122" s="117"/>
      <c r="O122" s="117"/>
      <c r="P122" s="115"/>
      <c r="Q122" s="115"/>
      <c r="R122" s="117"/>
      <c r="S122" s="117"/>
    </row>
    <row r="123" spans="2:19" ht="12.75">
      <c r="B123" s="17"/>
      <c r="C123" s="17"/>
      <c r="D123" s="17"/>
      <c r="E123" s="17"/>
      <c r="F123" s="17"/>
      <c r="G123" s="17"/>
      <c r="H123" s="17"/>
      <c r="I123" s="17"/>
      <c r="J123" s="17"/>
      <c r="K123" s="17"/>
      <c r="L123" s="17"/>
      <c r="M123" s="17"/>
      <c r="N123" s="17"/>
      <c r="O123" s="17"/>
      <c r="P123" s="17"/>
      <c r="Q123" s="17"/>
      <c r="R123" s="17"/>
      <c r="S123" s="17"/>
    </row>
    <row r="124" spans="2:19" ht="12.75">
      <c r="B124" s="17"/>
      <c r="C124" s="17"/>
      <c r="D124" s="17"/>
      <c r="E124" s="17"/>
      <c r="F124" s="17"/>
      <c r="G124" s="17"/>
      <c r="H124" s="17"/>
      <c r="I124" s="17"/>
      <c r="J124" s="17"/>
      <c r="K124" s="17"/>
      <c r="L124" s="17"/>
      <c r="M124" s="17"/>
      <c r="N124" s="17"/>
      <c r="O124" s="17"/>
      <c r="P124" s="17"/>
      <c r="Q124" s="17"/>
      <c r="R124" s="17"/>
      <c r="S124" s="17"/>
    </row>
    <row r="125" spans="2:19" ht="12.75">
      <c r="B125" s="17"/>
      <c r="C125" s="17"/>
      <c r="D125" s="17"/>
      <c r="E125" s="17"/>
      <c r="F125" s="17"/>
      <c r="G125" s="17"/>
      <c r="H125" s="17"/>
      <c r="I125" s="17"/>
      <c r="J125" s="17"/>
      <c r="K125" s="17"/>
      <c r="L125" s="17"/>
      <c r="M125" s="17"/>
      <c r="N125" s="17"/>
      <c r="O125" s="17"/>
      <c r="P125" s="17"/>
      <c r="Q125" s="17"/>
      <c r="R125" s="17"/>
      <c r="S125" s="17"/>
    </row>
  </sheetData>
  <sheetProtection password="DC95" sheet="1" objects="1" scenarios="1"/>
  <mergeCells count="96">
    <mergeCell ref="C47:D47"/>
    <mergeCell ref="K55:L56"/>
    <mergeCell ref="F52:G52"/>
    <mergeCell ref="D55:E56"/>
    <mergeCell ref="F56:H56"/>
    <mergeCell ref="C48:D48"/>
    <mergeCell ref="E47:E48"/>
    <mergeCell ref="I55:I56"/>
    <mergeCell ref="J55:J56"/>
    <mergeCell ref="F47:G47"/>
    <mergeCell ref="D49:E49"/>
    <mergeCell ref="F20:G20"/>
    <mergeCell ref="D43:H43"/>
    <mergeCell ref="C44:D44"/>
    <mergeCell ref="R49:R50"/>
    <mergeCell ref="D45:E45"/>
    <mergeCell ref="B46:D46"/>
    <mergeCell ref="B47:B48"/>
    <mergeCell ref="K47:K48"/>
    <mergeCell ref="I47:J47"/>
    <mergeCell ref="F44:H44"/>
    <mergeCell ref="B36:B37"/>
    <mergeCell ref="C36:D37"/>
    <mergeCell ref="E36:E37"/>
    <mergeCell ref="B20:B21"/>
    <mergeCell ref="C20:D20"/>
    <mergeCell ref="E20:E21"/>
    <mergeCell ref="B31:B32"/>
    <mergeCell ref="C31:C32"/>
    <mergeCell ref="E31:E32"/>
    <mergeCell ref="B42:J42"/>
    <mergeCell ref="A3:S3"/>
    <mergeCell ref="K20:K21"/>
    <mergeCell ref="G15:H15"/>
    <mergeCell ref="L23:M23"/>
    <mergeCell ref="H10:J10"/>
    <mergeCell ref="L20:L21"/>
    <mergeCell ref="C21:D21"/>
    <mergeCell ref="L7:M7"/>
    <mergeCell ref="L8:M8"/>
    <mergeCell ref="H17:J17"/>
    <mergeCell ref="H18:J18"/>
    <mergeCell ref="I20:J20"/>
    <mergeCell ref="M36:N37"/>
    <mergeCell ref="L36:L37"/>
    <mergeCell ref="N31:O32"/>
    <mergeCell ref="K36:K37"/>
    <mergeCell ref="R31:S32"/>
    <mergeCell ref="O50:P50"/>
    <mergeCell ref="N47:N48"/>
    <mergeCell ref="L47:M48"/>
    <mergeCell ref="M31:M32"/>
    <mergeCell ref="S49:S50"/>
    <mergeCell ref="P33:Q33"/>
    <mergeCell ref="P31:P32"/>
    <mergeCell ref="P29:Q29"/>
    <mergeCell ref="Q49:Q50"/>
    <mergeCell ref="B90:D90"/>
    <mergeCell ref="D73:D74"/>
    <mergeCell ref="E73:E74"/>
    <mergeCell ref="H32:J32"/>
    <mergeCell ref="N83:N84"/>
    <mergeCell ref="M83:M84"/>
    <mergeCell ref="I86:I87"/>
    <mergeCell ref="O86:O87"/>
    <mergeCell ref="P86:P87"/>
    <mergeCell ref="Q86:R87"/>
    <mergeCell ref="C88:D89"/>
    <mergeCell ref="E89:F89"/>
    <mergeCell ref="G88:G89"/>
    <mergeCell ref="H89:J89"/>
    <mergeCell ref="M73:N74"/>
    <mergeCell ref="N75:O75"/>
    <mergeCell ref="D77:D78"/>
    <mergeCell ref="E77:E78"/>
    <mergeCell ref="N77:Q78"/>
    <mergeCell ref="K77:K78"/>
    <mergeCell ref="G77:G78"/>
    <mergeCell ref="L77:L78"/>
    <mergeCell ref="M77:M78"/>
    <mergeCell ref="G83:G84"/>
    <mergeCell ref="C68:K68"/>
    <mergeCell ref="G73:G74"/>
    <mergeCell ref="H73:J73"/>
    <mergeCell ref="K73:K74"/>
    <mergeCell ref="L73:L74"/>
    <mergeCell ref="P27:Q27"/>
    <mergeCell ref="P28:Q28"/>
    <mergeCell ref="L5:M5"/>
    <mergeCell ref="L6:M6"/>
    <mergeCell ref="O83:O84"/>
    <mergeCell ref="B86:B87"/>
    <mergeCell ref="C86:C87"/>
    <mergeCell ref="D86:H87"/>
    <mergeCell ref="M87:N87"/>
    <mergeCell ref="D84:F84"/>
  </mergeCells>
  <hyperlinks>
    <hyperlink ref="A58" r:id="rId1" display="pk_nandwana@yahoo.co.in"/>
    <hyperlink ref="A115" r:id="rId2" display="pk_nandwana@yahoo.co.in"/>
  </hyperlinks>
  <printOptions/>
  <pageMargins left="0.75" right="0.5" top="0.75" bottom="0.5" header="0.5" footer="0.5"/>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tabColor indexed="45"/>
  </sheetPr>
  <dimension ref="A1:AO52"/>
  <sheetViews>
    <sheetView zoomScalePageLayoutView="0" workbookViewId="0" topLeftCell="A1">
      <selection activeCell="S18" sqref="S18"/>
    </sheetView>
  </sheetViews>
  <sheetFormatPr defaultColWidth="2.421875" defaultRowHeight="12.75"/>
  <sheetData>
    <row r="1" spans="1:36" ht="12.75">
      <c r="A1" s="345" t="str">
        <f>'DATA sheet'!B3</f>
        <v>Name of work :-</v>
      </c>
      <c r="B1" s="345"/>
      <c r="C1" s="345"/>
      <c r="D1" s="345"/>
      <c r="E1" s="345"/>
      <c r="F1" s="345"/>
      <c r="G1" s="345"/>
      <c r="H1" s="345" t="str">
        <f>'DATA sheet'!D3</f>
        <v>pkn</v>
      </c>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151"/>
      <c r="AJ1" s="151"/>
    </row>
    <row r="3" ht="12.75">
      <c r="D3" t="s">
        <v>129</v>
      </c>
    </row>
    <row r="4" spans="4:6" ht="12.75">
      <c r="D4" s="277">
        <f>'DATA sheet'!G7</f>
        <v>300</v>
      </c>
      <c r="E4" s="277"/>
      <c r="F4" s="277"/>
    </row>
    <row r="6" spans="18:20" ht="12.75">
      <c r="R6" s="277">
        <f>Design!L5</f>
        <v>2000</v>
      </c>
      <c r="S6" s="277"/>
      <c r="T6" s="277"/>
    </row>
    <row r="7" spans="11:31" ht="12.75">
      <c r="K7" s="276">
        <f>Design!F54</f>
        <v>8</v>
      </c>
      <c r="L7" s="276"/>
      <c r="M7" s="14" t="s">
        <v>204</v>
      </c>
      <c r="N7" s="14"/>
      <c r="O7" s="14"/>
      <c r="Q7" s="275">
        <f>Design!J54</f>
        <v>300</v>
      </c>
      <c r="R7" s="277"/>
      <c r="S7" t="s">
        <v>205</v>
      </c>
      <c r="U7" s="172"/>
      <c r="V7" s="133"/>
      <c r="W7" s="276">
        <f>K7</f>
        <v>8</v>
      </c>
      <c r="X7" s="276"/>
      <c r="Y7" s="14" t="s">
        <v>204</v>
      </c>
      <c r="Z7" s="14"/>
      <c r="AA7" s="14"/>
      <c r="AC7" s="277">
        <f>Design!F90</f>
        <v>300</v>
      </c>
      <c r="AD7" s="277"/>
      <c r="AE7" t="s">
        <v>205</v>
      </c>
    </row>
    <row r="8" spans="12:26" ht="12.75">
      <c r="L8" s="177"/>
      <c r="M8" s="177"/>
      <c r="N8" s="177"/>
      <c r="X8" s="177"/>
      <c r="Y8" s="177"/>
      <c r="Z8" s="177"/>
    </row>
    <row r="10" spans="29:34" ht="12.75">
      <c r="AC10" s="170"/>
      <c r="AD10" s="170"/>
      <c r="AF10" s="346">
        <f>Design!F45</f>
        <v>100</v>
      </c>
      <c r="AG10" s="346"/>
      <c r="AH10" s="151"/>
    </row>
    <row r="11" spans="1:15" ht="12.75">
      <c r="A11" s="275">
        <f>Design!L42</f>
        <v>230</v>
      </c>
      <c r="B11" s="277"/>
      <c r="J11" s="170"/>
      <c r="K11" s="171"/>
      <c r="N11" s="171"/>
      <c r="O11" s="171"/>
    </row>
    <row r="12" spans="1:2" ht="12.75">
      <c r="A12" s="277"/>
      <c r="B12" s="277"/>
    </row>
    <row r="14" spans="21:29" ht="12.75">
      <c r="U14" s="82"/>
      <c r="V14" s="82"/>
      <c r="W14" s="82"/>
      <c r="X14" s="82"/>
      <c r="Y14" s="82"/>
      <c r="Z14" s="82"/>
      <c r="AA14" s="82"/>
      <c r="AB14" s="82"/>
      <c r="AC14" s="82"/>
    </row>
    <row r="15" spans="21:29" ht="12.75">
      <c r="U15" s="82"/>
      <c r="V15" s="82"/>
      <c r="W15" s="82"/>
      <c r="X15" s="172"/>
      <c r="Y15" s="120"/>
      <c r="Z15" s="82"/>
      <c r="AA15" s="82"/>
      <c r="AB15" s="82"/>
      <c r="AC15" s="82"/>
    </row>
    <row r="16" spans="12:29" ht="12.75">
      <c r="L16" s="82"/>
      <c r="M16" s="172"/>
      <c r="N16" s="173"/>
      <c r="O16" s="172"/>
      <c r="P16" s="172"/>
      <c r="Q16" s="82"/>
      <c r="R16" s="82"/>
      <c r="S16" s="82"/>
      <c r="T16" s="82"/>
      <c r="U16" s="82"/>
      <c r="V16" s="82"/>
      <c r="W16" s="82"/>
      <c r="X16" s="82"/>
      <c r="Y16" s="82"/>
      <c r="Z16" s="82"/>
      <c r="AA16" s="82"/>
      <c r="AB16" s="82"/>
      <c r="AC16" s="82"/>
    </row>
    <row r="17" spans="12:20" ht="12.75">
      <c r="L17" s="82"/>
      <c r="M17" s="82"/>
      <c r="N17" s="82"/>
      <c r="O17" s="82"/>
      <c r="P17" s="82"/>
      <c r="Q17" s="82"/>
      <c r="R17" s="82"/>
      <c r="S17" s="82"/>
      <c r="T17" s="82"/>
    </row>
    <row r="27" ht="12.75">
      <c r="AO27" s="31"/>
    </row>
    <row r="28" ht="12.75">
      <c r="AO28" s="31"/>
    </row>
    <row r="33" spans="24:26" ht="12.75">
      <c r="X33" s="275"/>
      <c r="Y33" s="277"/>
      <c r="Z33" s="277"/>
    </row>
    <row r="34" spans="1:34" ht="12.75">
      <c r="A34" s="82"/>
      <c r="B34" s="82"/>
      <c r="C34" s="172"/>
      <c r="D34" s="120"/>
      <c r="E34" s="120"/>
      <c r="F34" s="82"/>
      <c r="G34" s="82"/>
      <c r="H34" s="82"/>
      <c r="I34" s="82"/>
      <c r="J34" s="82"/>
      <c r="K34" s="82"/>
      <c r="L34" s="82"/>
      <c r="M34" s="82"/>
      <c r="N34" s="82"/>
      <c r="O34" s="82"/>
      <c r="P34" s="82"/>
      <c r="Q34" s="82"/>
      <c r="R34" s="82"/>
      <c r="S34" s="82"/>
      <c r="T34" s="82"/>
      <c r="U34" s="119"/>
      <c r="V34" s="86"/>
      <c r="W34" s="172"/>
      <c r="X34" s="120"/>
      <c r="Y34" s="82"/>
      <c r="Z34" s="82"/>
      <c r="AA34" s="82"/>
      <c r="AB34" s="82"/>
      <c r="AC34" s="82"/>
      <c r="AD34" s="82"/>
      <c r="AE34" s="82"/>
      <c r="AF34" s="82"/>
      <c r="AG34" s="82"/>
      <c r="AH34" s="82"/>
    </row>
    <row r="35" spans="1:34" ht="12.75">
      <c r="A35" s="82"/>
      <c r="B35" s="82"/>
      <c r="C35" s="82"/>
      <c r="D35" s="82"/>
      <c r="E35" s="82"/>
      <c r="F35" s="82"/>
      <c r="G35" s="82"/>
      <c r="H35" s="82"/>
      <c r="I35" s="82"/>
      <c r="J35" s="82"/>
      <c r="K35" s="82"/>
      <c r="L35" s="82"/>
      <c r="M35" s="82"/>
      <c r="N35" s="82"/>
      <c r="O35" s="120"/>
      <c r="P35" s="120"/>
      <c r="Q35" s="82"/>
      <c r="R35" s="82"/>
      <c r="S35" s="82"/>
      <c r="T35" s="82"/>
      <c r="U35" s="82"/>
      <c r="V35" s="82"/>
      <c r="W35" s="82"/>
      <c r="X35" s="82"/>
      <c r="Y35" s="82"/>
      <c r="Z35" s="82"/>
      <c r="AA35" s="82"/>
      <c r="AB35" s="82"/>
      <c r="AC35" s="82"/>
      <c r="AD35" s="82"/>
      <c r="AE35" s="82"/>
      <c r="AF35" s="82"/>
      <c r="AG35" s="82"/>
      <c r="AH35" s="82"/>
    </row>
    <row r="36" spans="1:34" ht="12.75">
      <c r="A36" s="120"/>
      <c r="B36" s="120"/>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172"/>
      <c r="AD36" s="120"/>
      <c r="AE36" s="82"/>
      <c r="AF36" s="82"/>
      <c r="AG36" s="82"/>
      <c r="AH36" s="82"/>
    </row>
    <row r="37" spans="1:34" ht="12.75">
      <c r="A37" s="82"/>
      <c r="B37" s="82"/>
      <c r="C37" s="82"/>
      <c r="D37" s="82"/>
      <c r="E37" s="82"/>
      <c r="F37" s="82"/>
      <c r="G37" s="82"/>
      <c r="H37" s="82"/>
      <c r="I37" s="120"/>
      <c r="J37" s="120"/>
      <c r="K37" s="82"/>
      <c r="L37" s="82"/>
      <c r="M37" s="82"/>
      <c r="N37" s="82"/>
      <c r="O37" s="82"/>
      <c r="P37" s="82"/>
      <c r="Q37" s="82"/>
      <c r="R37" s="82"/>
      <c r="S37" s="82"/>
      <c r="T37" s="82"/>
      <c r="U37" s="82"/>
      <c r="V37" s="82"/>
      <c r="W37" s="82"/>
      <c r="X37" s="82"/>
      <c r="Y37" s="82"/>
      <c r="Z37" s="82"/>
      <c r="AA37" s="82"/>
      <c r="AB37" s="82"/>
      <c r="AC37" s="82"/>
      <c r="AD37" s="95"/>
      <c r="AE37" s="82"/>
      <c r="AF37" s="82"/>
      <c r="AG37" s="82"/>
      <c r="AH37" s="82"/>
    </row>
    <row r="38" spans="1:34" ht="12.7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row>
    <row r="39" spans="1:34" ht="12.75">
      <c r="A39" s="82"/>
      <c r="B39" s="120"/>
      <c r="C39" s="120"/>
      <c r="D39" s="82"/>
      <c r="E39" s="82"/>
      <c r="F39" s="82"/>
      <c r="G39" s="82"/>
      <c r="H39" s="82"/>
      <c r="I39" s="82"/>
      <c r="J39" s="172"/>
      <c r="K39" s="120"/>
      <c r="L39" s="82"/>
      <c r="M39" s="82"/>
      <c r="N39" s="82"/>
      <c r="O39" s="82"/>
      <c r="P39" s="120"/>
      <c r="Q39" s="120"/>
      <c r="R39" s="82"/>
      <c r="S39" s="82"/>
      <c r="T39" s="82"/>
      <c r="U39" s="82"/>
      <c r="V39" s="82"/>
      <c r="W39" s="82"/>
      <c r="X39" s="82"/>
      <c r="Y39" s="82"/>
      <c r="Z39" s="82"/>
      <c r="AA39" s="82"/>
      <c r="AB39" s="82"/>
      <c r="AC39" s="82"/>
      <c r="AD39" s="82"/>
      <c r="AE39" s="82"/>
      <c r="AF39" s="82"/>
      <c r="AG39" s="82"/>
      <c r="AH39" s="82"/>
    </row>
    <row r="40" spans="1:34" ht="12.75">
      <c r="A40" s="82"/>
      <c r="B40" s="82"/>
      <c r="C40" s="82"/>
      <c r="D40" s="82"/>
      <c r="E40" s="82"/>
      <c r="F40" s="82"/>
      <c r="G40" s="82"/>
      <c r="H40" s="82"/>
      <c r="I40" s="82"/>
      <c r="J40" s="82"/>
      <c r="K40" s="82"/>
      <c r="L40" s="82"/>
      <c r="M40" s="82"/>
      <c r="N40" s="82"/>
      <c r="O40" s="82"/>
      <c r="P40" s="82"/>
      <c r="Q40" s="82"/>
      <c r="R40" s="82"/>
      <c r="S40" s="82"/>
      <c r="T40" s="82"/>
      <c r="U40" s="82"/>
      <c r="V40" s="82"/>
      <c r="W40" s="82"/>
      <c r="X40" s="120"/>
      <c r="Y40" s="120"/>
      <c r="Z40" s="120"/>
      <c r="AA40" s="82"/>
      <c r="AB40" s="82"/>
      <c r="AC40" s="82"/>
      <c r="AD40" s="82"/>
      <c r="AE40" s="82"/>
      <c r="AF40" s="82"/>
      <c r="AG40" s="82"/>
      <c r="AH40" s="82"/>
    </row>
    <row r="41" spans="1:34" ht="12.75">
      <c r="A41" s="82"/>
      <c r="B41" s="82"/>
      <c r="C41" s="82"/>
      <c r="D41" s="82"/>
      <c r="E41" s="82"/>
      <c r="F41" s="82"/>
      <c r="G41" s="82"/>
      <c r="H41" s="82"/>
      <c r="I41" s="82"/>
      <c r="J41" s="82"/>
      <c r="K41" s="82"/>
      <c r="L41" s="82"/>
      <c r="M41" s="82"/>
      <c r="N41" s="82"/>
      <c r="O41" s="82"/>
      <c r="P41" s="82"/>
      <c r="Q41" s="120"/>
      <c r="R41" s="120"/>
      <c r="S41" s="82"/>
      <c r="T41" s="82"/>
      <c r="U41" s="82"/>
      <c r="V41" s="82"/>
      <c r="W41" s="82"/>
      <c r="X41" s="82"/>
      <c r="Y41" s="82"/>
      <c r="Z41" s="82"/>
      <c r="AA41" s="82"/>
      <c r="AB41" s="82"/>
      <c r="AC41" s="172"/>
      <c r="AD41" s="120"/>
      <c r="AE41" s="82"/>
      <c r="AF41" s="82"/>
      <c r="AG41" s="82"/>
      <c r="AH41" s="82"/>
    </row>
    <row r="42" spans="1:34" ht="12.7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row>
    <row r="43" spans="1:34" ht="12.75">
      <c r="A43" s="120"/>
      <c r="B43" s="120"/>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row>
    <row r="44" spans="1:34" ht="12.75">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row>
    <row r="45" spans="1:34" ht="12.75">
      <c r="A45" s="86"/>
      <c r="B45" s="172"/>
      <c r="C45" s="120"/>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172"/>
      <c r="AD45" s="120"/>
      <c r="AE45" s="82"/>
      <c r="AF45" s="82"/>
      <c r="AG45" s="82"/>
      <c r="AH45" s="82"/>
    </row>
    <row r="46" spans="1:34" ht="12.7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row>
    <row r="47" spans="1:34" ht="12.75">
      <c r="A47" s="82"/>
      <c r="B47" s="82"/>
      <c r="C47" s="82"/>
      <c r="D47" s="82"/>
      <c r="E47" s="82"/>
      <c r="F47" s="82"/>
      <c r="G47" s="82"/>
      <c r="H47" s="82"/>
      <c r="I47" s="82"/>
      <c r="J47" s="82"/>
      <c r="K47" s="82"/>
      <c r="L47" s="82"/>
      <c r="M47" s="82"/>
      <c r="N47" s="82"/>
      <c r="O47" s="82"/>
      <c r="P47" s="82"/>
      <c r="Q47" s="82"/>
      <c r="R47" s="82"/>
      <c r="S47" s="82"/>
      <c r="T47" s="82"/>
      <c r="U47" s="119"/>
      <c r="V47" s="86"/>
      <c r="W47" s="172"/>
      <c r="X47" s="120"/>
      <c r="Y47" s="82"/>
      <c r="Z47" s="82"/>
      <c r="AA47" s="82"/>
      <c r="AB47" s="82"/>
      <c r="AC47" s="82"/>
      <c r="AD47" s="82"/>
      <c r="AE47" s="82"/>
      <c r="AF47" s="82"/>
      <c r="AG47" s="82"/>
      <c r="AH47" s="82"/>
    </row>
    <row r="48" spans="1:34" ht="12.7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row>
    <row r="49" spans="1:34" ht="12.7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row>
    <row r="50" spans="1:34" ht="12.7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pans="1:34" ht="12.7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row>
    <row r="52" spans="1:34" ht="12.7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row>
  </sheetData>
  <sheetProtection password="DC95" sheet="1" objects="1" scenarios="1"/>
  <mergeCells count="11">
    <mergeCell ref="AC7:AD7"/>
    <mergeCell ref="R6:T6"/>
    <mergeCell ref="W7:X7"/>
    <mergeCell ref="H1:AH1"/>
    <mergeCell ref="A1:G1"/>
    <mergeCell ref="X33:Z33"/>
    <mergeCell ref="D4:F4"/>
    <mergeCell ref="AF10:AG10"/>
    <mergeCell ref="A11:B12"/>
    <mergeCell ref="K7:L7"/>
    <mergeCell ref="Q7:R7"/>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4"/>
  </sheetPr>
  <dimension ref="A1:S380"/>
  <sheetViews>
    <sheetView zoomScalePageLayoutView="0" workbookViewId="0" topLeftCell="A1">
      <selection activeCell="G15" sqref="G15"/>
    </sheetView>
  </sheetViews>
  <sheetFormatPr defaultColWidth="9.140625" defaultRowHeight="12.75"/>
  <sheetData>
    <row r="1" spans="1:19" ht="16.5">
      <c r="A1" s="347" t="s">
        <v>56</v>
      </c>
      <c r="B1" s="348"/>
      <c r="C1" s="348"/>
      <c r="D1" s="348"/>
      <c r="E1" s="348"/>
      <c r="F1" s="348"/>
      <c r="G1" s="348"/>
      <c r="H1" s="349"/>
      <c r="I1" s="135"/>
      <c r="J1" s="350" t="s">
        <v>57</v>
      </c>
      <c r="K1" s="351"/>
      <c r="L1" s="351"/>
      <c r="M1" s="351"/>
      <c r="N1" s="351"/>
      <c r="O1" s="351"/>
      <c r="P1" s="351"/>
      <c r="Q1" s="351"/>
      <c r="R1" s="351"/>
      <c r="S1" s="352"/>
    </row>
    <row r="2" spans="1:19" ht="12.75">
      <c r="A2" s="353" t="s">
        <v>58</v>
      </c>
      <c r="B2" s="353"/>
      <c r="C2" s="222" t="s">
        <v>59</v>
      </c>
      <c r="D2" s="222" t="s">
        <v>60</v>
      </c>
      <c r="E2" s="222" t="s">
        <v>61</v>
      </c>
      <c r="F2" s="222" t="s">
        <v>62</v>
      </c>
      <c r="G2" s="222" t="s">
        <v>63</v>
      </c>
      <c r="H2" s="222" t="s">
        <v>64</v>
      </c>
      <c r="I2" s="111"/>
      <c r="J2" s="223" t="s">
        <v>58</v>
      </c>
      <c r="K2" s="224" t="s">
        <v>65</v>
      </c>
      <c r="L2" s="225" t="s">
        <v>59</v>
      </c>
      <c r="M2" s="224" t="s">
        <v>60</v>
      </c>
      <c r="N2" s="224" t="s">
        <v>61</v>
      </c>
      <c r="O2" s="224" t="s">
        <v>62</v>
      </c>
      <c r="P2" s="224" t="s">
        <v>63</v>
      </c>
      <c r="Q2" s="224" t="s">
        <v>64</v>
      </c>
      <c r="R2" s="224" t="s">
        <v>66</v>
      </c>
      <c r="S2" s="224" t="s">
        <v>67</v>
      </c>
    </row>
    <row r="3" spans="1:19" ht="15.75">
      <c r="A3" s="353" t="s">
        <v>68</v>
      </c>
      <c r="B3" s="353"/>
      <c r="C3" s="222">
        <v>18.67</v>
      </c>
      <c r="D3" s="222">
        <v>13.33</v>
      </c>
      <c r="E3" s="222">
        <v>10.98</v>
      </c>
      <c r="F3" s="222">
        <v>9.33</v>
      </c>
      <c r="G3" s="222">
        <v>8.11</v>
      </c>
      <c r="H3" s="222">
        <v>7.18</v>
      </c>
      <c r="I3" s="111"/>
      <c r="J3" s="226" t="s">
        <v>69</v>
      </c>
      <c r="K3" s="227" t="s">
        <v>70</v>
      </c>
      <c r="L3" s="224">
        <v>0.6</v>
      </c>
      <c r="M3" s="224">
        <v>0.8</v>
      </c>
      <c r="N3" s="224">
        <v>0.9</v>
      </c>
      <c r="O3" s="224">
        <v>1</v>
      </c>
      <c r="P3" s="224">
        <v>1.1</v>
      </c>
      <c r="Q3" s="224">
        <v>1.2</v>
      </c>
      <c r="R3" s="224">
        <v>1.3</v>
      </c>
      <c r="S3" s="224">
        <v>1.4</v>
      </c>
    </row>
    <row r="4" spans="1:19" ht="15.75">
      <c r="A4" s="354" t="s">
        <v>71</v>
      </c>
      <c r="B4" s="353"/>
      <c r="C4" s="222">
        <v>5</v>
      </c>
      <c r="D4" s="222">
        <v>7</v>
      </c>
      <c r="E4" s="222">
        <v>8.5</v>
      </c>
      <c r="F4" s="222">
        <v>10</v>
      </c>
      <c r="G4" s="222">
        <v>11.5</v>
      </c>
      <c r="H4" s="222">
        <v>13</v>
      </c>
      <c r="I4" s="111"/>
      <c r="J4" s="13"/>
      <c r="K4" s="13"/>
      <c r="L4" s="13"/>
      <c r="M4" s="13"/>
      <c r="N4" s="13"/>
      <c r="O4" s="13"/>
      <c r="P4" s="13"/>
      <c r="Q4" s="13"/>
      <c r="R4" s="13"/>
      <c r="S4" s="13"/>
    </row>
    <row r="5" spans="1:19" ht="15.75">
      <c r="A5" s="353" t="s">
        <v>72</v>
      </c>
      <c r="B5" s="353"/>
      <c r="C5" s="222">
        <v>93.33</v>
      </c>
      <c r="D5" s="222">
        <v>93.33</v>
      </c>
      <c r="E5" s="222">
        <v>93.33</v>
      </c>
      <c r="F5" s="222">
        <v>93.33</v>
      </c>
      <c r="G5" s="222">
        <v>93.33</v>
      </c>
      <c r="H5" s="222">
        <v>93.33</v>
      </c>
      <c r="I5" s="111"/>
      <c r="J5" s="13"/>
      <c r="K5" s="13"/>
      <c r="L5" s="13"/>
      <c r="M5" s="13"/>
      <c r="N5" s="13"/>
      <c r="O5" s="13"/>
      <c r="P5" s="13"/>
      <c r="Q5" s="13"/>
      <c r="R5" s="13"/>
      <c r="S5" s="13"/>
    </row>
    <row r="6" spans="1:19" ht="15.75">
      <c r="A6" s="355" t="s">
        <v>73</v>
      </c>
      <c r="B6" s="228" t="s">
        <v>74</v>
      </c>
      <c r="C6" s="222">
        <v>0.4</v>
      </c>
      <c r="D6" s="222">
        <v>0.4</v>
      </c>
      <c r="E6" s="222">
        <v>0.4</v>
      </c>
      <c r="F6" s="222">
        <v>0.4</v>
      </c>
      <c r="G6" s="222">
        <v>0.4</v>
      </c>
      <c r="H6" s="222">
        <v>0.4</v>
      </c>
      <c r="I6" s="111"/>
      <c r="J6" s="358" t="s">
        <v>75</v>
      </c>
      <c r="K6" s="358"/>
      <c r="L6" s="358"/>
      <c r="M6" s="358"/>
      <c r="N6" s="358"/>
      <c r="O6" s="358"/>
      <c r="P6" s="358"/>
      <c r="Q6" s="358"/>
      <c r="R6" s="358"/>
      <c r="S6" s="229"/>
    </row>
    <row r="7" spans="1:19" ht="15.75">
      <c r="A7" s="356"/>
      <c r="B7" s="228" t="s">
        <v>76</v>
      </c>
      <c r="C7" s="222">
        <v>0.867</v>
      </c>
      <c r="D7" s="222">
        <v>0.867</v>
      </c>
      <c r="E7" s="222">
        <v>0.867</v>
      </c>
      <c r="F7" s="222">
        <v>0.867</v>
      </c>
      <c r="G7" s="222">
        <v>0.867</v>
      </c>
      <c r="H7" s="222">
        <v>0.867</v>
      </c>
      <c r="I7" s="111"/>
      <c r="J7" s="359"/>
      <c r="K7" s="359"/>
      <c r="L7" s="359"/>
      <c r="M7" s="359"/>
      <c r="N7" s="359"/>
      <c r="O7" s="359"/>
      <c r="P7" s="359"/>
      <c r="Q7" s="359"/>
      <c r="R7" s="359"/>
      <c r="S7" s="31"/>
    </row>
    <row r="8" spans="1:19" ht="15.75">
      <c r="A8" s="356"/>
      <c r="B8" s="228" t="s">
        <v>77</v>
      </c>
      <c r="C8" s="222">
        <v>0.867</v>
      </c>
      <c r="D8" s="222">
        <v>1.214</v>
      </c>
      <c r="E8" s="222">
        <v>1.474</v>
      </c>
      <c r="F8" s="222">
        <v>1.734</v>
      </c>
      <c r="G8" s="222">
        <v>1.994</v>
      </c>
      <c r="H8" s="222">
        <v>2.254</v>
      </c>
      <c r="I8" s="111"/>
      <c r="J8" s="360" t="s">
        <v>58</v>
      </c>
      <c r="K8" s="362" t="s">
        <v>78</v>
      </c>
      <c r="L8" s="362"/>
      <c r="M8" s="362"/>
      <c r="N8" s="362"/>
      <c r="O8" s="362" t="s">
        <v>79</v>
      </c>
      <c r="P8" s="362"/>
      <c r="Q8" s="362"/>
      <c r="R8" s="362"/>
      <c r="S8" s="231"/>
    </row>
    <row r="9" spans="1:19" ht="15.75">
      <c r="A9" s="357"/>
      <c r="B9" s="228" t="s">
        <v>80</v>
      </c>
      <c r="C9" s="222">
        <v>0.714</v>
      </c>
      <c r="D9" s="222">
        <v>1</v>
      </c>
      <c r="E9" s="222">
        <v>1.214</v>
      </c>
      <c r="F9" s="222">
        <v>1.429</v>
      </c>
      <c r="G9" s="222">
        <v>1.643</v>
      </c>
      <c r="H9" s="222">
        <v>1.857</v>
      </c>
      <c r="I9" s="111"/>
      <c r="J9" s="361"/>
      <c r="K9" s="363" t="s">
        <v>81</v>
      </c>
      <c r="L9" s="362"/>
      <c r="M9" s="362" t="s">
        <v>82</v>
      </c>
      <c r="N9" s="362"/>
      <c r="O9" s="363" t="s">
        <v>81</v>
      </c>
      <c r="P9" s="362"/>
      <c r="Q9" s="362" t="s">
        <v>82</v>
      </c>
      <c r="R9" s="362"/>
      <c r="S9" s="231"/>
    </row>
    <row r="10" spans="1:19" ht="15.75">
      <c r="A10" s="355" t="s">
        <v>83</v>
      </c>
      <c r="B10" s="228" t="s">
        <v>74</v>
      </c>
      <c r="C10" s="232">
        <v>0.329</v>
      </c>
      <c r="D10" s="222">
        <v>0.329</v>
      </c>
      <c r="E10" s="222">
        <v>0.329</v>
      </c>
      <c r="F10" s="222">
        <v>0.329</v>
      </c>
      <c r="G10" s="222">
        <v>0.329</v>
      </c>
      <c r="H10" s="222">
        <v>0.329</v>
      </c>
      <c r="I10" s="111"/>
      <c r="J10" s="230" t="s">
        <v>84</v>
      </c>
      <c r="K10" s="362">
        <v>0.6</v>
      </c>
      <c r="L10" s="362"/>
      <c r="M10" s="362">
        <v>58</v>
      </c>
      <c r="N10" s="362"/>
      <c r="O10" s="362">
        <v>0.96</v>
      </c>
      <c r="P10" s="362"/>
      <c r="Q10" s="362">
        <v>60</v>
      </c>
      <c r="R10" s="362"/>
      <c r="S10" s="231"/>
    </row>
    <row r="11" spans="1:19" ht="15.75">
      <c r="A11" s="356"/>
      <c r="B11" s="228" t="s">
        <v>76</v>
      </c>
      <c r="C11" s="198">
        <v>0.89</v>
      </c>
      <c r="D11" s="222">
        <v>0.89</v>
      </c>
      <c r="E11" s="222">
        <v>0.89</v>
      </c>
      <c r="F11" s="222">
        <v>0.89</v>
      </c>
      <c r="G11" s="222">
        <v>0.89</v>
      </c>
      <c r="H11" s="222">
        <v>0.89</v>
      </c>
      <c r="I11" s="111"/>
      <c r="J11" s="230" t="s">
        <v>85</v>
      </c>
      <c r="K11" s="362">
        <v>0.8</v>
      </c>
      <c r="L11" s="362"/>
      <c r="M11" s="362">
        <v>44</v>
      </c>
      <c r="N11" s="362"/>
      <c r="O11" s="362">
        <v>1.28</v>
      </c>
      <c r="P11" s="362"/>
      <c r="Q11" s="362">
        <v>45</v>
      </c>
      <c r="R11" s="362"/>
      <c r="S11" s="231"/>
    </row>
    <row r="12" spans="1:19" ht="15.75">
      <c r="A12" s="356"/>
      <c r="B12" s="228" t="s">
        <v>77</v>
      </c>
      <c r="C12" s="222">
        <v>0.732</v>
      </c>
      <c r="D12" s="222">
        <v>1.025</v>
      </c>
      <c r="E12" s="222">
        <v>1.244</v>
      </c>
      <c r="F12" s="222">
        <v>1.464</v>
      </c>
      <c r="G12" s="222">
        <v>1.684</v>
      </c>
      <c r="H12" s="222">
        <v>1.903</v>
      </c>
      <c r="I12" s="111"/>
      <c r="J12" s="230" t="s">
        <v>86</v>
      </c>
      <c r="K12" s="362">
        <v>0.9</v>
      </c>
      <c r="L12" s="362"/>
      <c r="M12" s="362">
        <v>39</v>
      </c>
      <c r="N12" s="362"/>
      <c r="O12" s="362">
        <v>1.44</v>
      </c>
      <c r="P12" s="362"/>
      <c r="Q12" s="362">
        <v>40</v>
      </c>
      <c r="R12" s="362"/>
      <c r="S12" s="231"/>
    </row>
    <row r="13" spans="1:19" ht="15.75">
      <c r="A13" s="357"/>
      <c r="B13" s="228" t="s">
        <v>80</v>
      </c>
      <c r="C13" s="222">
        <v>0.433</v>
      </c>
      <c r="D13" s="222">
        <v>0.606</v>
      </c>
      <c r="E13" s="222">
        <v>0.736</v>
      </c>
      <c r="F13" s="222">
        <v>0.866</v>
      </c>
      <c r="G13" s="222">
        <v>0.997</v>
      </c>
      <c r="H13" s="222">
        <v>1.127</v>
      </c>
      <c r="I13" s="111"/>
      <c r="J13" s="230" t="s">
        <v>87</v>
      </c>
      <c r="K13" s="362">
        <v>1</v>
      </c>
      <c r="L13" s="362"/>
      <c r="M13" s="362">
        <v>35</v>
      </c>
      <c r="N13" s="362"/>
      <c r="O13" s="362">
        <v>1.6</v>
      </c>
      <c r="P13" s="362"/>
      <c r="Q13" s="362">
        <v>36</v>
      </c>
      <c r="R13" s="362"/>
      <c r="S13" s="231"/>
    </row>
    <row r="14" spans="1:19" ht="15.75">
      <c r="A14" s="355" t="s">
        <v>88</v>
      </c>
      <c r="B14" s="228" t="s">
        <v>74</v>
      </c>
      <c r="C14" s="222">
        <v>0.289</v>
      </c>
      <c r="D14" s="222">
        <v>0.289</v>
      </c>
      <c r="E14" s="222">
        <v>0.289</v>
      </c>
      <c r="F14" s="222">
        <v>0.289</v>
      </c>
      <c r="G14" s="222">
        <v>0.289</v>
      </c>
      <c r="H14" s="222">
        <v>0.289</v>
      </c>
      <c r="I14" s="111"/>
      <c r="J14" s="230" t="s">
        <v>89</v>
      </c>
      <c r="K14" s="362">
        <v>1.1</v>
      </c>
      <c r="L14" s="362"/>
      <c r="M14" s="362">
        <v>32</v>
      </c>
      <c r="N14" s="362"/>
      <c r="O14" s="362">
        <v>1.76</v>
      </c>
      <c r="P14" s="362"/>
      <c r="Q14" s="362">
        <v>33</v>
      </c>
      <c r="R14" s="362"/>
      <c r="S14" s="231"/>
    </row>
    <row r="15" spans="1:19" ht="15.75">
      <c r="A15" s="356"/>
      <c r="B15" s="228" t="s">
        <v>76</v>
      </c>
      <c r="C15" s="222">
        <v>0.904</v>
      </c>
      <c r="D15" s="222">
        <v>0.904</v>
      </c>
      <c r="E15" s="222">
        <v>0.904</v>
      </c>
      <c r="F15" s="222">
        <v>0.904</v>
      </c>
      <c r="G15" s="222">
        <v>0.904</v>
      </c>
      <c r="H15" s="222">
        <v>0.904</v>
      </c>
      <c r="I15" s="111"/>
      <c r="J15" s="230" t="s">
        <v>90</v>
      </c>
      <c r="K15" s="362">
        <v>1.2</v>
      </c>
      <c r="L15" s="362"/>
      <c r="M15" s="362">
        <v>29</v>
      </c>
      <c r="N15" s="362"/>
      <c r="O15" s="362">
        <v>1.92</v>
      </c>
      <c r="P15" s="362"/>
      <c r="Q15" s="362">
        <v>30</v>
      </c>
      <c r="R15" s="362"/>
      <c r="S15" s="231"/>
    </row>
    <row r="16" spans="1:19" ht="15.75">
      <c r="A16" s="356"/>
      <c r="B16" s="228" t="s">
        <v>77</v>
      </c>
      <c r="C16" s="222">
        <v>0.653</v>
      </c>
      <c r="D16" s="222">
        <v>0.914</v>
      </c>
      <c r="E16" s="222">
        <v>1.11</v>
      </c>
      <c r="F16" s="222">
        <v>1.306</v>
      </c>
      <c r="G16" s="222">
        <v>1.502</v>
      </c>
      <c r="H16" s="222">
        <v>1.698</v>
      </c>
      <c r="I16" s="111"/>
      <c r="J16" s="230" t="s">
        <v>91</v>
      </c>
      <c r="K16" s="362">
        <v>1.3</v>
      </c>
      <c r="L16" s="362"/>
      <c r="M16" s="362">
        <v>27</v>
      </c>
      <c r="N16" s="362"/>
      <c r="O16" s="362">
        <v>2.08</v>
      </c>
      <c r="P16" s="362"/>
      <c r="Q16" s="362">
        <v>28</v>
      </c>
      <c r="R16" s="362"/>
      <c r="S16" s="231"/>
    </row>
    <row r="17" spans="1:19" ht="15.75">
      <c r="A17" s="357"/>
      <c r="B17" s="228" t="s">
        <v>80</v>
      </c>
      <c r="C17" s="222">
        <v>0.314</v>
      </c>
      <c r="D17" s="222">
        <v>0.44</v>
      </c>
      <c r="E17" s="222">
        <v>0.534</v>
      </c>
      <c r="F17" s="222">
        <v>0.628</v>
      </c>
      <c r="G17" s="222">
        <v>0.722</v>
      </c>
      <c r="H17" s="222">
        <v>0.816</v>
      </c>
      <c r="I17" s="111"/>
      <c r="J17" s="230" t="s">
        <v>92</v>
      </c>
      <c r="K17" s="362">
        <v>1.4</v>
      </c>
      <c r="L17" s="362"/>
      <c r="M17" s="362">
        <v>25</v>
      </c>
      <c r="N17" s="362"/>
      <c r="O17" s="362">
        <v>2.24</v>
      </c>
      <c r="P17" s="362"/>
      <c r="Q17" s="362">
        <v>26</v>
      </c>
      <c r="R17" s="362"/>
      <c r="S17" s="231"/>
    </row>
    <row r="18" spans="1:19" ht="15.75">
      <c r="A18" s="355" t="s">
        <v>93</v>
      </c>
      <c r="B18" s="228" t="s">
        <v>74</v>
      </c>
      <c r="C18" s="222">
        <v>0.253</v>
      </c>
      <c r="D18" s="222">
        <v>0.253</v>
      </c>
      <c r="E18" s="222">
        <v>0.253</v>
      </c>
      <c r="F18" s="222">
        <v>0.253</v>
      </c>
      <c r="G18" s="222">
        <v>0.253</v>
      </c>
      <c r="H18" s="222">
        <v>0.253</v>
      </c>
      <c r="I18" s="111"/>
      <c r="J18" s="13"/>
      <c r="K18" s="292"/>
      <c r="L18" s="292"/>
      <c r="M18" s="13"/>
      <c r="N18" s="13"/>
      <c r="O18" s="13"/>
      <c r="P18" s="13"/>
      <c r="Q18" s="13"/>
      <c r="R18" s="13"/>
      <c r="S18" s="13"/>
    </row>
    <row r="19" spans="1:19" ht="15.75">
      <c r="A19" s="356"/>
      <c r="B19" s="228" t="s">
        <v>76</v>
      </c>
      <c r="C19" s="222">
        <v>0.916</v>
      </c>
      <c r="D19" s="222">
        <v>0.916</v>
      </c>
      <c r="E19" s="222">
        <v>0.916</v>
      </c>
      <c r="F19" s="222">
        <v>0.914</v>
      </c>
      <c r="G19" s="222">
        <v>0.916</v>
      </c>
      <c r="H19" s="222">
        <v>0.916</v>
      </c>
      <c r="I19" s="111"/>
      <c r="J19" s="13"/>
      <c r="K19" s="13"/>
      <c r="L19" s="13"/>
      <c r="M19" s="13"/>
      <c r="N19" s="13"/>
      <c r="O19" s="13"/>
      <c r="P19" s="13"/>
      <c r="Q19" s="13"/>
      <c r="R19" s="13"/>
      <c r="S19" s="13"/>
    </row>
    <row r="20" spans="1:19" ht="15.75">
      <c r="A20" s="356"/>
      <c r="B20" s="228" t="s">
        <v>77</v>
      </c>
      <c r="C20" s="222">
        <v>0.579</v>
      </c>
      <c r="D20" s="222">
        <v>0.811</v>
      </c>
      <c r="E20" s="222">
        <v>0.985</v>
      </c>
      <c r="F20" s="222">
        <v>1.159</v>
      </c>
      <c r="G20" s="222">
        <v>1.332</v>
      </c>
      <c r="H20" s="222">
        <v>1.506</v>
      </c>
      <c r="I20" s="111"/>
      <c r="J20" s="13"/>
      <c r="K20" s="13"/>
      <c r="L20" s="13"/>
      <c r="M20" s="13"/>
      <c r="N20" s="13"/>
      <c r="O20" s="13"/>
      <c r="P20" s="13"/>
      <c r="Q20" s="13"/>
      <c r="R20" s="13"/>
      <c r="S20" s="13"/>
    </row>
    <row r="21" spans="1:19" ht="15.75">
      <c r="A21" s="357"/>
      <c r="B21" s="228" t="s">
        <v>80</v>
      </c>
      <c r="C21" s="222">
        <v>0.23</v>
      </c>
      <c r="D21" s="222">
        <v>0.322</v>
      </c>
      <c r="E21" s="222">
        <v>0.391</v>
      </c>
      <c r="F21" s="222">
        <v>0.46</v>
      </c>
      <c r="G21" s="222">
        <v>0.53</v>
      </c>
      <c r="H21" s="222">
        <v>0.599</v>
      </c>
      <c r="I21" s="111"/>
      <c r="J21" s="13"/>
      <c r="K21" s="13"/>
      <c r="L21" s="13"/>
      <c r="M21" s="13"/>
      <c r="N21" s="13"/>
      <c r="O21" s="13"/>
      <c r="P21" s="13"/>
      <c r="Q21" s="13"/>
      <c r="R21" s="13"/>
      <c r="S21" s="13"/>
    </row>
    <row r="22" spans="9:19" ht="12.75">
      <c r="I22" s="82"/>
      <c r="J22" s="13"/>
      <c r="K22" s="13"/>
      <c r="L22" s="13"/>
      <c r="M22" s="13"/>
      <c r="N22" s="13"/>
      <c r="O22" s="13"/>
      <c r="P22" s="13"/>
      <c r="Q22" s="13"/>
      <c r="R22" s="13"/>
      <c r="S22" s="13"/>
    </row>
    <row r="23" spans="1:19" ht="16.5">
      <c r="A23" s="364" t="s">
        <v>94</v>
      </c>
      <c r="B23" s="364"/>
      <c r="C23" s="364"/>
      <c r="D23" s="364"/>
      <c r="E23" s="364"/>
      <c r="F23" s="364"/>
      <c r="G23" s="364"/>
      <c r="H23" s="364"/>
      <c r="I23" s="138"/>
      <c r="J23" s="13"/>
      <c r="K23" s="13"/>
      <c r="L23" s="13"/>
      <c r="M23" s="13"/>
      <c r="N23" s="13"/>
      <c r="O23" s="13"/>
      <c r="P23" s="13"/>
      <c r="Q23" s="13"/>
      <c r="R23" s="13"/>
      <c r="S23" s="13"/>
    </row>
    <row r="24" spans="1:19" ht="15.75">
      <c r="A24" s="365" t="s">
        <v>95</v>
      </c>
      <c r="B24" s="366"/>
      <c r="C24" s="367" t="s">
        <v>96</v>
      </c>
      <c r="D24" s="367"/>
      <c r="E24" s="367"/>
      <c r="F24" s="367"/>
      <c r="G24" s="367"/>
      <c r="H24" s="367"/>
      <c r="I24" s="111"/>
      <c r="J24" s="368" t="s">
        <v>130</v>
      </c>
      <c r="K24" s="369"/>
      <c r="L24" s="369"/>
      <c r="M24" s="369"/>
      <c r="N24" s="369"/>
      <c r="O24" s="369"/>
      <c r="P24" s="369"/>
      <c r="Q24" s="369"/>
      <c r="R24" s="370"/>
      <c r="S24" s="13"/>
    </row>
    <row r="25" spans="1:19" ht="14.25">
      <c r="A25" s="371" t="s">
        <v>52</v>
      </c>
      <c r="B25" s="372"/>
      <c r="C25" s="234" t="s">
        <v>59</v>
      </c>
      <c r="D25" s="233" t="s">
        <v>60</v>
      </c>
      <c r="E25" s="233" t="s">
        <v>61</v>
      </c>
      <c r="F25" s="233" t="s">
        <v>62</v>
      </c>
      <c r="G25" s="233" t="s">
        <v>63</v>
      </c>
      <c r="H25" s="233" t="s">
        <v>64</v>
      </c>
      <c r="I25" s="111"/>
      <c r="J25" s="373" t="s">
        <v>58</v>
      </c>
      <c r="K25" s="376" t="s">
        <v>131</v>
      </c>
      <c r="L25" s="377"/>
      <c r="M25" s="377"/>
      <c r="N25" s="377"/>
      <c r="O25" s="378" t="s">
        <v>132</v>
      </c>
      <c r="P25" s="379"/>
      <c r="Q25" s="379"/>
      <c r="R25" s="380"/>
      <c r="S25" s="13"/>
    </row>
    <row r="26" spans="1:19" ht="15.75">
      <c r="A26" s="384" t="s">
        <v>97</v>
      </c>
      <c r="B26" s="384"/>
      <c r="C26" s="233">
        <v>0.18</v>
      </c>
      <c r="D26" s="233">
        <v>0.18</v>
      </c>
      <c r="E26" s="233">
        <v>0.19</v>
      </c>
      <c r="F26" s="233">
        <v>0.2</v>
      </c>
      <c r="G26" s="233">
        <v>0.2</v>
      </c>
      <c r="H26" s="233">
        <v>0.2</v>
      </c>
      <c r="I26" s="111"/>
      <c r="J26" s="374"/>
      <c r="K26" s="385" t="s">
        <v>133</v>
      </c>
      <c r="L26" s="386"/>
      <c r="M26" s="387" t="s">
        <v>134</v>
      </c>
      <c r="N26" s="376"/>
      <c r="O26" s="381"/>
      <c r="P26" s="382"/>
      <c r="Q26" s="382"/>
      <c r="R26" s="383"/>
      <c r="S26" s="13"/>
    </row>
    <row r="27" spans="1:19" ht="14.25">
      <c r="A27" s="388">
        <v>0.25</v>
      </c>
      <c r="B27" s="388"/>
      <c r="C27" s="236">
        <v>0.22</v>
      </c>
      <c r="D27" s="236">
        <v>0.22</v>
      </c>
      <c r="E27" s="236">
        <v>0.23</v>
      </c>
      <c r="F27" s="236">
        <v>0.23</v>
      </c>
      <c r="G27" s="236">
        <v>0.23</v>
      </c>
      <c r="H27" s="236">
        <v>0.23</v>
      </c>
      <c r="I27" s="112"/>
      <c r="J27" s="375"/>
      <c r="K27" s="237" t="s">
        <v>135</v>
      </c>
      <c r="L27" s="235" t="s">
        <v>136</v>
      </c>
      <c r="M27" s="237" t="s">
        <v>135</v>
      </c>
      <c r="N27" s="235" t="s">
        <v>136</v>
      </c>
      <c r="O27" s="389" t="s">
        <v>135</v>
      </c>
      <c r="P27" s="390"/>
      <c r="Q27" s="389" t="s">
        <v>137</v>
      </c>
      <c r="R27" s="390"/>
      <c r="S27" s="13"/>
    </row>
    <row r="28" spans="1:19" ht="12.75">
      <c r="A28" s="388">
        <v>0.5</v>
      </c>
      <c r="B28" s="388"/>
      <c r="C28" s="236">
        <v>0.29</v>
      </c>
      <c r="D28" s="236">
        <v>0.3</v>
      </c>
      <c r="E28" s="236">
        <v>0.31</v>
      </c>
      <c r="F28" s="236">
        <v>0.31</v>
      </c>
      <c r="G28" s="236">
        <v>0.31</v>
      </c>
      <c r="H28" s="236">
        <v>0.32</v>
      </c>
      <c r="I28" s="112"/>
      <c r="J28" s="235" t="s">
        <v>138</v>
      </c>
      <c r="K28" s="238">
        <v>3</v>
      </c>
      <c r="L28" s="239">
        <f>K28*100</f>
        <v>300</v>
      </c>
      <c r="M28" s="240">
        <v>2.5</v>
      </c>
      <c r="N28" s="239">
        <f>M28*100</f>
        <v>250</v>
      </c>
      <c r="O28" s="391" t="s">
        <v>70</v>
      </c>
      <c r="P28" s="392"/>
      <c r="Q28" s="391" t="s">
        <v>70</v>
      </c>
      <c r="R28" s="392"/>
      <c r="S28" s="13"/>
    </row>
    <row r="29" spans="1:19" ht="12.75">
      <c r="A29" s="388">
        <v>0.75</v>
      </c>
      <c r="B29" s="388"/>
      <c r="C29" s="236">
        <v>0.34</v>
      </c>
      <c r="D29" s="236">
        <v>0.35</v>
      </c>
      <c r="E29" s="236">
        <v>0.36</v>
      </c>
      <c r="F29" s="236">
        <v>0.37</v>
      </c>
      <c r="G29" s="236">
        <v>0.37</v>
      </c>
      <c r="H29" s="236">
        <v>0.38</v>
      </c>
      <c r="I29" s="112"/>
      <c r="J29" s="235" t="s">
        <v>139</v>
      </c>
      <c r="K29" s="238">
        <v>5</v>
      </c>
      <c r="L29" s="239">
        <f aca="true" t="shared" si="0" ref="L29:L36">K29*100</f>
        <v>500</v>
      </c>
      <c r="M29" s="240">
        <v>4</v>
      </c>
      <c r="N29" s="239">
        <f aca="true" t="shared" si="1" ref="N29:N36">M29*100</f>
        <v>400</v>
      </c>
      <c r="O29" s="393">
        <v>0.6</v>
      </c>
      <c r="P29" s="394"/>
      <c r="Q29" s="395">
        <f>O29*100</f>
        <v>60</v>
      </c>
      <c r="R29" s="396"/>
      <c r="S29" s="13"/>
    </row>
    <row r="30" spans="1:19" ht="12.75">
      <c r="A30" s="388">
        <v>1</v>
      </c>
      <c r="B30" s="388"/>
      <c r="C30" s="236">
        <v>0.37</v>
      </c>
      <c r="D30" s="236">
        <v>0.39</v>
      </c>
      <c r="E30" s="236">
        <v>0.4</v>
      </c>
      <c r="F30" s="236">
        <v>0.41</v>
      </c>
      <c r="G30" s="236">
        <v>0.42</v>
      </c>
      <c r="H30" s="236">
        <v>0.42</v>
      </c>
      <c r="I30" s="112"/>
      <c r="J30" s="235" t="s">
        <v>140</v>
      </c>
      <c r="K30" s="238">
        <v>7</v>
      </c>
      <c r="L30" s="239">
        <f t="shared" si="0"/>
        <v>700</v>
      </c>
      <c r="M30" s="240">
        <v>5</v>
      </c>
      <c r="N30" s="239">
        <f t="shared" si="1"/>
        <v>500</v>
      </c>
      <c r="O30" s="393">
        <v>0.8</v>
      </c>
      <c r="P30" s="394"/>
      <c r="Q30" s="395">
        <f aca="true" t="shared" si="2" ref="Q30:Q36">O30*100</f>
        <v>80</v>
      </c>
      <c r="R30" s="396"/>
      <c r="S30" s="13"/>
    </row>
    <row r="31" spans="1:19" ht="12.75">
      <c r="A31" s="388">
        <v>1.25</v>
      </c>
      <c r="B31" s="388"/>
      <c r="C31" s="236">
        <v>0.4</v>
      </c>
      <c r="D31" s="236">
        <v>0.42</v>
      </c>
      <c r="E31" s="236">
        <v>0.44</v>
      </c>
      <c r="F31" s="236">
        <v>0.45</v>
      </c>
      <c r="G31" s="236">
        <v>0.45</v>
      </c>
      <c r="H31" s="236">
        <v>0.46</v>
      </c>
      <c r="I31" s="112"/>
      <c r="J31" s="235" t="s">
        <v>141</v>
      </c>
      <c r="K31" s="238">
        <v>8.5</v>
      </c>
      <c r="L31" s="239">
        <f t="shared" si="0"/>
        <v>850</v>
      </c>
      <c r="M31" s="240">
        <v>6</v>
      </c>
      <c r="N31" s="239">
        <f t="shared" si="1"/>
        <v>600</v>
      </c>
      <c r="O31" s="393">
        <v>0.9</v>
      </c>
      <c r="P31" s="394"/>
      <c r="Q31" s="395">
        <f t="shared" si="2"/>
        <v>90</v>
      </c>
      <c r="R31" s="396"/>
      <c r="S31" s="5"/>
    </row>
    <row r="32" spans="1:19" ht="12.75">
      <c r="A32" s="388">
        <v>1.5</v>
      </c>
      <c r="B32" s="388"/>
      <c r="C32" s="236">
        <v>0.42</v>
      </c>
      <c r="D32" s="236">
        <v>0.45</v>
      </c>
      <c r="E32" s="236">
        <v>0.46</v>
      </c>
      <c r="F32" s="236">
        <v>0.48</v>
      </c>
      <c r="G32" s="236">
        <v>0.49</v>
      </c>
      <c r="H32" s="236">
        <v>0.49</v>
      </c>
      <c r="I32" s="112"/>
      <c r="J32" s="235" t="s">
        <v>142</v>
      </c>
      <c r="K32" s="238">
        <v>10</v>
      </c>
      <c r="L32" s="239">
        <f t="shared" si="0"/>
        <v>1000</v>
      </c>
      <c r="M32" s="240">
        <v>8</v>
      </c>
      <c r="N32" s="239">
        <f t="shared" si="1"/>
        <v>800</v>
      </c>
      <c r="O32" s="393">
        <v>1</v>
      </c>
      <c r="P32" s="394"/>
      <c r="Q32" s="395">
        <f t="shared" si="2"/>
        <v>100</v>
      </c>
      <c r="R32" s="396"/>
      <c r="S32" s="5"/>
    </row>
    <row r="33" spans="1:19" ht="12.75">
      <c r="A33" s="388">
        <v>1.75</v>
      </c>
      <c r="B33" s="388"/>
      <c r="C33" s="236">
        <v>0.44</v>
      </c>
      <c r="D33" s="236">
        <v>0.47</v>
      </c>
      <c r="E33" s="236">
        <v>0.49</v>
      </c>
      <c r="F33" s="236">
        <v>0.5</v>
      </c>
      <c r="G33" s="236">
        <v>0.52</v>
      </c>
      <c r="H33" s="236">
        <v>0.52</v>
      </c>
      <c r="I33" s="112"/>
      <c r="J33" s="235" t="s">
        <v>143</v>
      </c>
      <c r="K33" s="238">
        <v>11.5</v>
      </c>
      <c r="L33" s="239">
        <f t="shared" si="0"/>
        <v>1150</v>
      </c>
      <c r="M33" s="240">
        <v>9</v>
      </c>
      <c r="N33" s="239">
        <f t="shared" si="1"/>
        <v>900</v>
      </c>
      <c r="O33" s="393">
        <v>1.1</v>
      </c>
      <c r="P33" s="394"/>
      <c r="Q33" s="395">
        <f t="shared" si="2"/>
        <v>110.00000000000001</v>
      </c>
      <c r="R33" s="396"/>
      <c r="S33" s="5"/>
    </row>
    <row r="34" spans="1:19" ht="12.75">
      <c r="A34" s="388">
        <v>2</v>
      </c>
      <c r="B34" s="388"/>
      <c r="C34" s="236">
        <v>0.44</v>
      </c>
      <c r="D34" s="236">
        <v>0.49</v>
      </c>
      <c r="E34" s="236">
        <v>0.51</v>
      </c>
      <c r="F34" s="236">
        <v>0.53</v>
      </c>
      <c r="G34" s="236">
        <v>0.54</v>
      </c>
      <c r="H34" s="236">
        <v>0.55</v>
      </c>
      <c r="I34" s="112"/>
      <c r="J34" s="235" t="s">
        <v>144</v>
      </c>
      <c r="K34" s="238">
        <v>13</v>
      </c>
      <c r="L34" s="239">
        <f t="shared" si="0"/>
        <v>1300</v>
      </c>
      <c r="M34" s="240">
        <v>10</v>
      </c>
      <c r="N34" s="239">
        <f t="shared" si="1"/>
        <v>1000</v>
      </c>
      <c r="O34" s="393">
        <v>1.2</v>
      </c>
      <c r="P34" s="394"/>
      <c r="Q34" s="395">
        <f t="shared" si="2"/>
        <v>120</v>
      </c>
      <c r="R34" s="396"/>
      <c r="S34" s="5"/>
    </row>
    <row r="35" spans="1:19" ht="12.75">
      <c r="A35" s="388">
        <v>2.25</v>
      </c>
      <c r="B35" s="388"/>
      <c r="C35" s="236">
        <v>0.44</v>
      </c>
      <c r="D35" s="236">
        <v>0.51</v>
      </c>
      <c r="E35" s="236">
        <v>0.53</v>
      </c>
      <c r="F35" s="236">
        <v>0.55</v>
      </c>
      <c r="G35" s="236">
        <v>0.56</v>
      </c>
      <c r="H35" s="241">
        <v>0.57</v>
      </c>
      <c r="I35" s="139"/>
      <c r="J35" s="235" t="s">
        <v>145</v>
      </c>
      <c r="K35" s="238">
        <v>14.5</v>
      </c>
      <c r="L35" s="239">
        <f t="shared" si="0"/>
        <v>1450</v>
      </c>
      <c r="M35" s="240">
        <v>11</v>
      </c>
      <c r="N35" s="239">
        <f t="shared" si="1"/>
        <v>1100</v>
      </c>
      <c r="O35" s="393">
        <v>1.3</v>
      </c>
      <c r="P35" s="394"/>
      <c r="Q35" s="395">
        <f t="shared" si="2"/>
        <v>130</v>
      </c>
      <c r="R35" s="396"/>
      <c r="S35" s="5"/>
    </row>
    <row r="36" spans="1:19" ht="12.75">
      <c r="A36" s="388">
        <v>2.5</v>
      </c>
      <c r="B36" s="388"/>
      <c r="C36" s="236">
        <v>0.44</v>
      </c>
      <c r="D36" s="236">
        <v>0.51</v>
      </c>
      <c r="E36" s="236">
        <v>0.55</v>
      </c>
      <c r="F36" s="236">
        <v>0.57</v>
      </c>
      <c r="G36" s="236">
        <v>0.58</v>
      </c>
      <c r="H36" s="236">
        <v>0.6</v>
      </c>
      <c r="I36" s="112"/>
      <c r="J36" s="235" t="s">
        <v>146</v>
      </c>
      <c r="K36" s="242">
        <v>16</v>
      </c>
      <c r="L36" s="239">
        <f t="shared" si="0"/>
        <v>1600</v>
      </c>
      <c r="M36" s="243">
        <v>12</v>
      </c>
      <c r="N36" s="239">
        <f t="shared" si="1"/>
        <v>1200</v>
      </c>
      <c r="O36" s="397">
        <v>1.4</v>
      </c>
      <c r="P36" s="398"/>
      <c r="Q36" s="395">
        <f t="shared" si="2"/>
        <v>140</v>
      </c>
      <c r="R36" s="396"/>
      <c r="S36" s="5"/>
    </row>
    <row r="37" spans="1:19" ht="12.75">
      <c r="A37" s="388">
        <v>2.75</v>
      </c>
      <c r="B37" s="388"/>
      <c r="C37" s="236">
        <v>0.44</v>
      </c>
      <c r="D37" s="236">
        <v>0.51</v>
      </c>
      <c r="E37" s="236">
        <v>0.56</v>
      </c>
      <c r="F37" s="236">
        <v>0.58</v>
      </c>
      <c r="G37" s="236">
        <v>0.6</v>
      </c>
      <c r="H37" s="236">
        <v>0.62</v>
      </c>
      <c r="I37" s="112"/>
      <c r="J37" s="5"/>
      <c r="K37" s="5"/>
      <c r="L37" s="5"/>
      <c r="M37" s="5"/>
      <c r="N37" s="5"/>
      <c r="O37" s="5"/>
      <c r="P37" s="5"/>
      <c r="Q37" s="5"/>
      <c r="R37" s="5"/>
      <c r="S37" s="5"/>
    </row>
    <row r="38" spans="1:19" ht="12.75">
      <c r="A38" s="399" t="s">
        <v>98</v>
      </c>
      <c r="B38" s="399"/>
      <c r="C38" s="233">
        <v>0.44</v>
      </c>
      <c r="D38" s="233">
        <v>0.51</v>
      </c>
      <c r="E38" s="233">
        <v>0.57</v>
      </c>
      <c r="F38" s="233">
        <v>0.6</v>
      </c>
      <c r="G38" s="244">
        <v>0.62</v>
      </c>
      <c r="H38" s="233">
        <v>0.63</v>
      </c>
      <c r="I38" s="111"/>
      <c r="J38" s="5"/>
      <c r="K38" s="5"/>
      <c r="L38" s="5"/>
      <c r="M38" s="5"/>
      <c r="N38" s="5"/>
      <c r="O38" s="5"/>
      <c r="P38" s="5"/>
      <c r="Q38" s="5"/>
      <c r="R38" s="5"/>
      <c r="S38" s="5"/>
    </row>
    <row r="39" spans="2:19" ht="12.75">
      <c r="B39" s="13"/>
      <c r="C39" s="13"/>
      <c r="D39" s="13"/>
      <c r="E39" s="13"/>
      <c r="F39" s="13"/>
      <c r="G39" s="65"/>
      <c r="H39" s="65"/>
      <c r="I39" s="111"/>
      <c r="J39" s="5"/>
      <c r="K39" s="5"/>
      <c r="L39" s="5"/>
      <c r="M39" s="5"/>
      <c r="N39" s="5"/>
      <c r="O39" s="5"/>
      <c r="P39" s="5"/>
      <c r="Q39" s="5"/>
      <c r="R39" s="5"/>
      <c r="S39" s="5"/>
    </row>
    <row r="40" spans="1:19" ht="18.75">
      <c r="A40" s="400" t="s">
        <v>99</v>
      </c>
      <c r="B40" s="400"/>
      <c r="C40" s="400"/>
      <c r="D40" s="400"/>
      <c r="E40" s="400"/>
      <c r="F40" s="400"/>
      <c r="G40" s="400"/>
      <c r="H40" s="400"/>
      <c r="I40" s="138"/>
      <c r="J40" s="5"/>
      <c r="K40" s="5"/>
      <c r="L40" s="5"/>
      <c r="M40" s="5"/>
      <c r="N40" s="5"/>
      <c r="O40" s="5"/>
      <c r="P40" s="5"/>
      <c r="Q40" s="5"/>
      <c r="R40" s="5"/>
      <c r="S40" s="5"/>
    </row>
    <row r="41" spans="1:19" ht="15">
      <c r="A41" s="245"/>
      <c r="B41" s="245"/>
      <c r="C41" s="245"/>
      <c r="D41" s="245"/>
      <c r="E41" s="245"/>
      <c r="F41" s="245"/>
      <c r="G41" s="245"/>
      <c r="H41" s="245"/>
      <c r="I41" s="138"/>
      <c r="J41" s="5"/>
      <c r="K41" s="5"/>
      <c r="L41" s="5"/>
      <c r="M41" s="5"/>
      <c r="N41" s="5"/>
      <c r="O41" s="5"/>
      <c r="P41" s="5"/>
      <c r="Q41" s="5"/>
      <c r="R41" s="5"/>
      <c r="S41" s="5"/>
    </row>
    <row r="42" spans="1:19" ht="12.75">
      <c r="A42" s="401" t="s">
        <v>58</v>
      </c>
      <c r="B42" s="402"/>
      <c r="C42" s="246" t="s">
        <v>59</v>
      </c>
      <c r="D42" s="247" t="s">
        <v>60</v>
      </c>
      <c r="E42" s="247" t="s">
        <v>61</v>
      </c>
      <c r="F42" s="247" t="s">
        <v>62</v>
      </c>
      <c r="G42" s="247" t="s">
        <v>63</v>
      </c>
      <c r="H42" s="247" t="s">
        <v>64</v>
      </c>
      <c r="I42" s="111"/>
      <c r="J42" s="5"/>
      <c r="K42" s="5"/>
      <c r="L42" s="5"/>
      <c r="M42" s="5"/>
      <c r="N42" s="5"/>
      <c r="O42" s="5"/>
      <c r="P42" s="5"/>
      <c r="Q42" s="5"/>
      <c r="R42" s="5"/>
      <c r="S42" s="5"/>
    </row>
    <row r="43" spans="1:19" ht="15.75">
      <c r="A43" s="403" t="s">
        <v>100</v>
      </c>
      <c r="B43" s="404"/>
      <c r="C43" s="247">
        <v>1.6</v>
      </c>
      <c r="D43" s="247">
        <v>1.8</v>
      </c>
      <c r="E43" s="247">
        <v>1.9</v>
      </c>
      <c r="F43" s="247">
        <v>2.2</v>
      </c>
      <c r="G43" s="247">
        <v>2.3</v>
      </c>
      <c r="H43" s="247">
        <v>2.5</v>
      </c>
      <c r="I43" s="111"/>
      <c r="J43" s="5"/>
      <c r="K43" s="5"/>
      <c r="L43" s="5"/>
      <c r="M43" s="5"/>
      <c r="N43" s="5"/>
      <c r="O43" s="5"/>
      <c r="P43" s="5"/>
      <c r="Q43" s="5"/>
      <c r="R43" s="5"/>
      <c r="S43" s="5"/>
    </row>
    <row r="44" ht="12.75">
      <c r="I44" s="82"/>
    </row>
    <row r="45" ht="12.75">
      <c r="I45" s="82"/>
    </row>
    <row r="46" ht="12.75">
      <c r="I46" s="82"/>
    </row>
    <row r="47" spans="1:9" ht="15.75">
      <c r="A47" s="405" t="s">
        <v>226</v>
      </c>
      <c r="B47" s="406"/>
      <c r="C47" s="407" t="s">
        <v>227</v>
      </c>
      <c r="D47" s="408"/>
      <c r="I47" s="82"/>
    </row>
    <row r="48" spans="1:9" ht="14.25">
      <c r="A48" s="248" t="s">
        <v>228</v>
      </c>
      <c r="B48" s="409" t="s">
        <v>60</v>
      </c>
      <c r="C48" s="409" t="s">
        <v>60</v>
      </c>
      <c r="D48" s="249" t="s">
        <v>228</v>
      </c>
      <c r="I48" s="82"/>
    </row>
    <row r="49" spans="1:9" ht="12.75">
      <c r="A49" s="250" t="s">
        <v>52</v>
      </c>
      <c r="B49" s="410"/>
      <c r="C49" s="410"/>
      <c r="D49" s="251" t="s">
        <v>52</v>
      </c>
      <c r="I49" s="82"/>
    </row>
    <row r="50" spans="1:9" ht="12.75">
      <c r="A50" s="252">
        <v>0.15</v>
      </c>
      <c r="B50" s="253">
        <v>0.18</v>
      </c>
      <c r="C50" s="253">
        <v>0.18</v>
      </c>
      <c r="D50" s="254">
        <v>0.15</v>
      </c>
      <c r="I50" s="82"/>
    </row>
    <row r="51" spans="1:9" ht="12.75">
      <c r="A51" s="255">
        <v>0.16</v>
      </c>
      <c r="B51" s="222">
        <v>0.18</v>
      </c>
      <c r="C51" s="222">
        <v>0.19</v>
      </c>
      <c r="D51" s="256">
        <v>0.18</v>
      </c>
      <c r="I51" s="82"/>
    </row>
    <row r="52" spans="1:9" ht="12.75">
      <c r="A52" s="255">
        <v>0.17</v>
      </c>
      <c r="B52" s="222">
        <v>0.18</v>
      </c>
      <c r="C52" s="222">
        <v>0.2</v>
      </c>
      <c r="D52" s="256">
        <v>0.21</v>
      </c>
      <c r="I52" s="82"/>
    </row>
    <row r="53" spans="1:9" ht="12.75">
      <c r="A53" s="255">
        <v>0.18</v>
      </c>
      <c r="B53" s="222">
        <v>0.19</v>
      </c>
      <c r="C53" s="222">
        <v>0.21</v>
      </c>
      <c r="D53" s="256">
        <v>0.24</v>
      </c>
      <c r="I53" s="82"/>
    </row>
    <row r="54" spans="1:9" ht="12.75">
      <c r="A54" s="255">
        <v>0.19</v>
      </c>
      <c r="B54" s="222">
        <v>0.19</v>
      </c>
      <c r="C54" s="257">
        <v>0.22</v>
      </c>
      <c r="D54" s="257">
        <v>0.27</v>
      </c>
      <c r="I54" s="82"/>
    </row>
    <row r="55" spans="1:9" ht="12.75">
      <c r="A55" s="255">
        <v>0.2</v>
      </c>
      <c r="B55" s="222">
        <v>0.19</v>
      </c>
      <c r="C55" s="257">
        <v>0.23</v>
      </c>
      <c r="D55" s="256">
        <v>0.3</v>
      </c>
      <c r="I55" s="82"/>
    </row>
    <row r="56" spans="1:9" ht="12.75">
      <c r="A56" s="255">
        <v>0.21</v>
      </c>
      <c r="B56" s="222">
        <v>0.2</v>
      </c>
      <c r="C56" s="257">
        <v>0.24</v>
      </c>
      <c r="D56" s="256">
        <v>0.32</v>
      </c>
      <c r="I56" s="82"/>
    </row>
    <row r="57" spans="1:9" ht="12.75">
      <c r="A57" s="255">
        <v>0.22</v>
      </c>
      <c r="B57" s="222">
        <v>0.2</v>
      </c>
      <c r="C57" s="257">
        <v>0.25</v>
      </c>
      <c r="D57" s="257">
        <v>0.35</v>
      </c>
      <c r="I57" s="82"/>
    </row>
    <row r="58" spans="1:9" ht="12.75">
      <c r="A58" s="255">
        <v>0.23</v>
      </c>
      <c r="B58" s="222">
        <v>0.2</v>
      </c>
      <c r="C58" s="257">
        <v>0.26</v>
      </c>
      <c r="D58" s="256">
        <v>0.38</v>
      </c>
      <c r="I58" s="82"/>
    </row>
    <row r="59" spans="1:9" ht="12.75">
      <c r="A59" s="255">
        <v>0.24</v>
      </c>
      <c r="B59" s="222">
        <v>0.21</v>
      </c>
      <c r="C59" s="257">
        <v>0.27</v>
      </c>
      <c r="D59" s="257">
        <v>0.41</v>
      </c>
      <c r="I59" s="82"/>
    </row>
    <row r="60" spans="1:9" ht="12.75">
      <c r="A60" s="258">
        <v>0.25</v>
      </c>
      <c r="B60" s="257">
        <v>0.21</v>
      </c>
      <c r="C60" s="257">
        <v>0.28</v>
      </c>
      <c r="D60" s="256">
        <v>0.44</v>
      </c>
      <c r="I60" s="82"/>
    </row>
    <row r="61" spans="1:9" ht="12.75">
      <c r="A61" s="255">
        <v>0.26</v>
      </c>
      <c r="B61" s="257">
        <v>0.21</v>
      </c>
      <c r="C61" s="257">
        <v>0.29</v>
      </c>
      <c r="D61" s="257">
        <v>0.47</v>
      </c>
      <c r="I61" s="82"/>
    </row>
    <row r="62" spans="1:9" ht="12.75">
      <c r="A62" s="258">
        <v>0.27</v>
      </c>
      <c r="B62" s="257">
        <v>0.22</v>
      </c>
      <c r="C62" s="257">
        <v>0.3</v>
      </c>
      <c r="D62" s="256">
        <v>0.5</v>
      </c>
      <c r="I62" s="82"/>
    </row>
    <row r="63" spans="1:9" ht="12.75">
      <c r="A63" s="255">
        <v>0.28</v>
      </c>
      <c r="B63" s="257">
        <v>0.22</v>
      </c>
      <c r="C63" s="257">
        <v>0.31</v>
      </c>
      <c r="D63" s="257">
        <v>0.549999999999999</v>
      </c>
      <c r="I63" s="82"/>
    </row>
    <row r="64" spans="1:9" ht="12.75">
      <c r="A64" s="258">
        <v>0.29</v>
      </c>
      <c r="B64" s="257">
        <v>0.22</v>
      </c>
      <c r="C64" s="257">
        <v>0.32</v>
      </c>
      <c r="D64" s="256">
        <v>0.599999999999999</v>
      </c>
      <c r="I64" s="82"/>
    </row>
    <row r="65" spans="1:9" ht="12.75">
      <c r="A65" s="255">
        <v>0.3</v>
      </c>
      <c r="B65" s="257">
        <v>0.23</v>
      </c>
      <c r="C65" s="232">
        <v>0.33</v>
      </c>
      <c r="D65" s="257">
        <v>0.649999999999999</v>
      </c>
      <c r="I65" s="82"/>
    </row>
    <row r="66" spans="1:9" ht="12.75">
      <c r="A66" s="258">
        <v>0.31</v>
      </c>
      <c r="B66" s="257">
        <v>0.23</v>
      </c>
      <c r="C66" s="232">
        <v>0.34</v>
      </c>
      <c r="D66" s="256">
        <v>0.699999999999999</v>
      </c>
      <c r="I66" s="82"/>
    </row>
    <row r="67" spans="1:9" ht="12.75">
      <c r="A67" s="255">
        <v>0.32</v>
      </c>
      <c r="B67" s="257">
        <v>0.24</v>
      </c>
      <c r="C67" s="257">
        <v>0.35</v>
      </c>
      <c r="D67" s="257">
        <v>0.75</v>
      </c>
      <c r="I67" s="82"/>
    </row>
    <row r="68" spans="1:9" ht="12.75">
      <c r="A68" s="258">
        <v>0.33</v>
      </c>
      <c r="B68" s="257">
        <v>0.24</v>
      </c>
      <c r="C68" s="257">
        <v>0.36</v>
      </c>
      <c r="D68" s="256">
        <v>0.820000000000007</v>
      </c>
      <c r="I68" s="82"/>
    </row>
    <row r="69" spans="1:9" ht="12.75">
      <c r="A69" s="255">
        <v>0.34</v>
      </c>
      <c r="B69" s="257">
        <v>0.24</v>
      </c>
      <c r="C69" s="257">
        <v>0.37</v>
      </c>
      <c r="D69" s="256">
        <v>0.880000000000013</v>
      </c>
      <c r="I69" s="82"/>
    </row>
    <row r="70" spans="1:9" ht="12.75">
      <c r="A70" s="258">
        <v>0.35</v>
      </c>
      <c r="B70" s="257">
        <v>0.25</v>
      </c>
      <c r="C70" s="257">
        <v>0.38</v>
      </c>
      <c r="D70" s="256">
        <v>0.940000000000019</v>
      </c>
      <c r="I70" s="82"/>
    </row>
    <row r="71" spans="1:9" ht="12.75">
      <c r="A71" s="255">
        <v>0.36</v>
      </c>
      <c r="B71" s="257">
        <v>0.25</v>
      </c>
      <c r="C71" s="257">
        <v>0.39</v>
      </c>
      <c r="D71" s="257">
        <v>1.00000000000002</v>
      </c>
      <c r="I71" s="82"/>
    </row>
    <row r="72" spans="1:9" ht="12.75">
      <c r="A72" s="258">
        <v>0.37</v>
      </c>
      <c r="B72" s="257">
        <v>0.25</v>
      </c>
      <c r="C72" s="232">
        <v>0.4</v>
      </c>
      <c r="D72" s="257">
        <v>1.0800000000001</v>
      </c>
      <c r="I72" s="82"/>
    </row>
    <row r="73" spans="1:9" ht="12.75">
      <c r="A73" s="255">
        <v>0.38</v>
      </c>
      <c r="B73" s="257">
        <v>0.26</v>
      </c>
      <c r="C73" s="232">
        <v>0.41</v>
      </c>
      <c r="D73" s="257">
        <v>1.16000000000018</v>
      </c>
      <c r="I73" s="82"/>
    </row>
    <row r="74" spans="1:9" ht="12.75">
      <c r="A74" s="258">
        <v>0.39</v>
      </c>
      <c r="B74" s="257">
        <v>0.26</v>
      </c>
      <c r="C74" s="257">
        <v>0.42</v>
      </c>
      <c r="D74" s="257">
        <v>1.25</v>
      </c>
      <c r="I74" s="82"/>
    </row>
    <row r="75" spans="1:9" ht="12.75">
      <c r="A75" s="255">
        <v>0.4</v>
      </c>
      <c r="B75" s="257">
        <v>0.26</v>
      </c>
      <c r="C75" s="257">
        <v>0.43</v>
      </c>
      <c r="D75" s="257">
        <v>1.32999999999792</v>
      </c>
      <c r="I75" s="82"/>
    </row>
    <row r="76" spans="1:9" ht="12.75">
      <c r="A76" s="258">
        <v>0.41</v>
      </c>
      <c r="B76" s="257">
        <v>0.27</v>
      </c>
      <c r="C76" s="257">
        <v>0.44</v>
      </c>
      <c r="D76" s="257">
        <v>1.40999999999584</v>
      </c>
      <c r="I76" s="82"/>
    </row>
    <row r="77" spans="1:9" ht="12.75">
      <c r="A77" s="255">
        <v>0.42</v>
      </c>
      <c r="B77" s="257">
        <v>0.27</v>
      </c>
      <c r="C77" s="257">
        <v>0.45</v>
      </c>
      <c r="D77" s="257">
        <v>1.5</v>
      </c>
      <c r="I77" s="82"/>
    </row>
    <row r="78" spans="1:9" ht="12.75">
      <c r="A78" s="258">
        <v>0.43</v>
      </c>
      <c r="B78" s="257">
        <v>0.27</v>
      </c>
      <c r="C78" s="257">
        <v>0.46</v>
      </c>
      <c r="D78" s="257">
        <v>1.63000000008112</v>
      </c>
      <c r="I78" s="82"/>
    </row>
    <row r="79" spans="1:9" ht="12.75">
      <c r="A79" s="255">
        <v>0.44</v>
      </c>
      <c r="B79" s="257">
        <v>0.28</v>
      </c>
      <c r="C79" s="257">
        <v>0.46</v>
      </c>
      <c r="D79" s="257">
        <v>1.64000000008736</v>
      </c>
      <c r="I79" s="82"/>
    </row>
    <row r="80" spans="1:9" ht="12.75">
      <c r="A80" s="258">
        <v>0.45</v>
      </c>
      <c r="B80" s="257">
        <v>0.28</v>
      </c>
      <c r="C80" s="257">
        <v>0.47</v>
      </c>
      <c r="D80" s="257">
        <v>1.75</v>
      </c>
      <c r="I80" s="82"/>
    </row>
    <row r="81" spans="1:9" ht="12.75">
      <c r="A81" s="255">
        <v>0.46</v>
      </c>
      <c r="B81" s="257">
        <v>0.28</v>
      </c>
      <c r="C81" s="257">
        <v>0.48</v>
      </c>
      <c r="D81" s="257">
        <v>1.87999999805312</v>
      </c>
      <c r="I81" s="82"/>
    </row>
    <row r="82" spans="1:9" ht="12.75">
      <c r="A82" s="258">
        <v>0.47</v>
      </c>
      <c r="B82" s="257">
        <v>0.29</v>
      </c>
      <c r="C82" s="257">
        <v>0.49</v>
      </c>
      <c r="D82" s="257">
        <v>2</v>
      </c>
      <c r="I82" s="82"/>
    </row>
    <row r="83" spans="1:9" ht="12.75">
      <c r="A83" s="255">
        <v>0.48</v>
      </c>
      <c r="B83" s="257">
        <v>0.29</v>
      </c>
      <c r="C83" s="257">
        <v>0.5</v>
      </c>
      <c r="D83" s="257">
        <v>2.13000004672512</v>
      </c>
      <c r="I83" s="82"/>
    </row>
    <row r="84" spans="1:9" ht="12.75">
      <c r="A84" s="258">
        <v>0.49</v>
      </c>
      <c r="B84" s="257">
        <v>0.29</v>
      </c>
      <c r="C84" s="257">
        <v>0.51</v>
      </c>
      <c r="D84" s="257">
        <v>2.25</v>
      </c>
      <c r="I84" s="82"/>
    </row>
    <row r="85" spans="1:9" ht="12.75">
      <c r="A85" s="255">
        <v>0.5</v>
      </c>
      <c r="B85" s="257">
        <v>0.3</v>
      </c>
      <c r="I85" s="82"/>
    </row>
    <row r="86" spans="1:9" ht="12.75">
      <c r="A86" s="258">
        <v>0.509999999999999</v>
      </c>
      <c r="B86" s="257">
        <v>0.3</v>
      </c>
      <c r="I86" s="82"/>
    </row>
    <row r="87" spans="1:9" ht="12.75">
      <c r="A87" s="255">
        <v>0.519999999999999</v>
      </c>
      <c r="B87" s="257">
        <v>0.3</v>
      </c>
      <c r="I87" s="82"/>
    </row>
    <row r="88" spans="1:9" ht="12.75">
      <c r="A88" s="258">
        <v>0.529999999999999</v>
      </c>
      <c r="B88" s="257">
        <v>0.3</v>
      </c>
      <c r="I88" s="82"/>
    </row>
    <row r="89" spans="1:9" ht="12.75">
      <c r="A89" s="255">
        <v>0.539999999999999</v>
      </c>
      <c r="B89" s="257">
        <v>0.3</v>
      </c>
      <c r="I89" s="82"/>
    </row>
    <row r="90" spans="1:9" ht="12.75">
      <c r="A90" s="258">
        <v>0.549999999999999</v>
      </c>
      <c r="B90" s="257">
        <v>0.31</v>
      </c>
      <c r="I90" s="82"/>
    </row>
    <row r="91" spans="1:9" ht="12.75">
      <c r="A91" s="255">
        <v>0.559999999999999</v>
      </c>
      <c r="B91" s="257">
        <v>0.31</v>
      </c>
      <c r="I91" s="82"/>
    </row>
    <row r="92" spans="1:9" ht="12.75">
      <c r="A92" s="258">
        <v>0.569999999999999</v>
      </c>
      <c r="B92" s="257">
        <v>0.31</v>
      </c>
      <c r="I92" s="82"/>
    </row>
    <row r="93" spans="1:9" ht="12.75">
      <c r="A93" s="255">
        <v>0.579999999999999</v>
      </c>
      <c r="B93" s="257">
        <v>0.31</v>
      </c>
      <c r="I93" s="82"/>
    </row>
    <row r="94" spans="1:9" ht="12.75">
      <c r="A94" s="258">
        <v>0.589999999999999</v>
      </c>
      <c r="B94" s="257">
        <v>0.31</v>
      </c>
      <c r="I94" s="82"/>
    </row>
    <row r="95" spans="1:9" ht="12.75">
      <c r="A95" s="255">
        <v>0.599999999999999</v>
      </c>
      <c r="B95" s="257">
        <v>0.32</v>
      </c>
      <c r="I95" s="82"/>
    </row>
    <row r="96" spans="1:9" ht="12.75">
      <c r="A96" s="258">
        <v>0.609999999999999</v>
      </c>
      <c r="B96" s="257">
        <v>0.32</v>
      </c>
      <c r="I96" s="82"/>
    </row>
    <row r="97" spans="1:9" ht="12.75">
      <c r="A97" s="255">
        <v>0.619999999999999</v>
      </c>
      <c r="B97" s="257">
        <v>0.32</v>
      </c>
      <c r="I97" s="82"/>
    </row>
    <row r="98" spans="1:9" ht="12.75">
      <c r="A98" s="258">
        <v>0.629999999999999</v>
      </c>
      <c r="B98" s="257">
        <v>0.32</v>
      </c>
      <c r="I98" s="82"/>
    </row>
    <row r="99" spans="1:9" ht="12.75">
      <c r="A99" s="255">
        <v>0.639999999999999</v>
      </c>
      <c r="B99" s="257">
        <v>0.32</v>
      </c>
      <c r="I99" s="82"/>
    </row>
    <row r="100" spans="1:9" ht="12.75">
      <c r="A100" s="258">
        <v>0.649999999999999</v>
      </c>
      <c r="B100" s="232">
        <v>0.33</v>
      </c>
      <c r="I100" s="82"/>
    </row>
    <row r="101" spans="1:9" ht="12.75">
      <c r="A101" s="255">
        <v>0.659999999999999</v>
      </c>
      <c r="B101" s="232">
        <v>0.33</v>
      </c>
      <c r="I101" s="82"/>
    </row>
    <row r="102" spans="1:9" ht="12.75">
      <c r="A102" s="258">
        <v>0.669999999999999</v>
      </c>
      <c r="B102" s="232">
        <v>0.33</v>
      </c>
      <c r="I102" s="82"/>
    </row>
    <row r="103" spans="1:9" ht="12.75">
      <c r="A103" s="255">
        <v>0.679999999999999</v>
      </c>
      <c r="B103" s="232">
        <v>0.33</v>
      </c>
      <c r="I103" s="82"/>
    </row>
    <row r="104" spans="1:9" ht="12.75">
      <c r="A104" s="258">
        <v>0.689999999999999</v>
      </c>
      <c r="B104" s="232">
        <v>0.33</v>
      </c>
      <c r="I104" s="82"/>
    </row>
    <row r="105" spans="1:9" ht="12.75">
      <c r="A105" s="255">
        <v>0.699999999999999</v>
      </c>
      <c r="B105" s="232">
        <v>0.34</v>
      </c>
      <c r="I105" s="82"/>
    </row>
    <row r="106" spans="1:9" ht="12.75">
      <c r="A106" s="258">
        <v>0.709999999999999</v>
      </c>
      <c r="B106" s="232">
        <v>0.34</v>
      </c>
      <c r="I106" s="82"/>
    </row>
    <row r="107" spans="1:9" ht="12.75">
      <c r="A107" s="255">
        <v>0.719999999999999</v>
      </c>
      <c r="B107" s="232">
        <v>0.34</v>
      </c>
      <c r="I107" s="82"/>
    </row>
    <row r="108" spans="1:9" ht="12.75">
      <c r="A108" s="258">
        <v>0.729999999999999</v>
      </c>
      <c r="B108" s="232">
        <v>0.34</v>
      </c>
      <c r="I108" s="82"/>
    </row>
    <row r="109" spans="1:9" ht="12.75">
      <c r="A109" s="255">
        <v>0.739999999999999</v>
      </c>
      <c r="B109" s="232">
        <v>0.34</v>
      </c>
      <c r="I109" s="82"/>
    </row>
    <row r="110" spans="1:9" ht="12.75">
      <c r="A110" s="258">
        <v>0.75</v>
      </c>
      <c r="B110" s="257">
        <v>0.35</v>
      </c>
      <c r="I110" s="82"/>
    </row>
    <row r="111" spans="1:9" ht="12.75">
      <c r="A111" s="255">
        <v>0.760000000000001</v>
      </c>
      <c r="B111" s="257">
        <v>0.35</v>
      </c>
      <c r="I111" s="82"/>
    </row>
    <row r="112" spans="1:9" ht="12.75">
      <c r="A112" s="258">
        <v>0.770000000000002</v>
      </c>
      <c r="B112" s="257">
        <v>0.35</v>
      </c>
      <c r="I112" s="82"/>
    </row>
    <row r="113" spans="1:9" ht="12.75">
      <c r="A113" s="255">
        <v>0.780000000000003</v>
      </c>
      <c r="B113" s="257">
        <v>0.35</v>
      </c>
      <c r="I113" s="82"/>
    </row>
    <row r="114" spans="1:9" ht="12.75">
      <c r="A114" s="258">
        <v>0.790000000000004</v>
      </c>
      <c r="B114" s="257">
        <v>0.35</v>
      </c>
      <c r="I114" s="82"/>
    </row>
    <row r="115" spans="1:9" ht="12.75">
      <c r="A115" s="255">
        <v>0.800000000000005</v>
      </c>
      <c r="B115" s="257">
        <v>0.35</v>
      </c>
      <c r="I115" s="82"/>
    </row>
    <row r="116" spans="1:9" ht="12.75">
      <c r="A116" s="258">
        <v>0.810000000000006</v>
      </c>
      <c r="B116" s="257">
        <v>0.35</v>
      </c>
      <c r="I116" s="82"/>
    </row>
    <row r="117" spans="1:9" ht="12.75">
      <c r="A117" s="255">
        <v>0.820000000000007</v>
      </c>
      <c r="B117" s="257">
        <v>0.36</v>
      </c>
      <c r="I117" s="82"/>
    </row>
    <row r="118" spans="1:9" ht="12.75">
      <c r="A118" s="258">
        <v>0.830000000000008</v>
      </c>
      <c r="B118" s="257">
        <v>0.36</v>
      </c>
      <c r="I118" s="82"/>
    </row>
    <row r="119" spans="1:9" ht="12.75">
      <c r="A119" s="255">
        <v>0.840000000000009</v>
      </c>
      <c r="B119" s="257">
        <v>0.36</v>
      </c>
      <c r="I119" s="82"/>
    </row>
    <row r="120" spans="1:9" ht="12.75">
      <c r="A120" s="258">
        <v>0.85000000000001</v>
      </c>
      <c r="B120" s="257">
        <v>0.36</v>
      </c>
      <c r="I120" s="82"/>
    </row>
    <row r="121" spans="1:9" ht="12.75">
      <c r="A121" s="255">
        <v>0.860000000000011</v>
      </c>
      <c r="B121" s="257">
        <v>0.36</v>
      </c>
      <c r="I121" s="82"/>
    </row>
    <row r="122" spans="1:9" ht="12.75">
      <c r="A122" s="258">
        <v>0.870000000000012</v>
      </c>
      <c r="B122" s="257">
        <v>0.36</v>
      </c>
      <c r="I122" s="82"/>
    </row>
    <row r="123" spans="1:9" ht="12.75">
      <c r="A123" s="255">
        <v>0.880000000000013</v>
      </c>
      <c r="B123" s="257">
        <v>0.37</v>
      </c>
      <c r="I123" s="82"/>
    </row>
    <row r="124" spans="1:9" ht="12.75">
      <c r="A124" s="258">
        <v>0.890000000000014</v>
      </c>
      <c r="B124" s="257">
        <v>0.37</v>
      </c>
      <c r="I124" s="82"/>
    </row>
    <row r="125" spans="1:9" ht="12.75">
      <c r="A125" s="255">
        <v>0.900000000000015</v>
      </c>
      <c r="B125" s="257">
        <v>0.37</v>
      </c>
      <c r="I125" s="82"/>
    </row>
    <row r="126" spans="1:9" ht="12.75">
      <c r="A126" s="258">
        <v>0.910000000000016</v>
      </c>
      <c r="B126" s="257">
        <v>0.37</v>
      </c>
      <c r="I126" s="82"/>
    </row>
    <row r="127" spans="1:9" ht="12.75">
      <c r="A127" s="255">
        <v>0.920000000000017</v>
      </c>
      <c r="B127" s="257">
        <v>0.37</v>
      </c>
      <c r="I127" s="82"/>
    </row>
    <row r="128" spans="1:9" ht="12.75">
      <c r="A128" s="258">
        <v>0.930000000000018</v>
      </c>
      <c r="B128" s="257">
        <v>0.37</v>
      </c>
      <c r="I128" s="82"/>
    </row>
    <row r="129" spans="1:9" ht="12.75">
      <c r="A129" s="255">
        <v>0.940000000000019</v>
      </c>
      <c r="B129" s="257">
        <v>0.38</v>
      </c>
      <c r="I129" s="82"/>
    </row>
    <row r="130" spans="1:9" ht="12.75">
      <c r="A130" s="258">
        <v>0.95000000000002</v>
      </c>
      <c r="B130" s="257">
        <v>0.38</v>
      </c>
      <c r="I130" s="82"/>
    </row>
    <row r="131" spans="1:9" ht="12.75">
      <c r="A131" s="255">
        <v>0.960000000000021</v>
      </c>
      <c r="B131" s="257">
        <v>0.38</v>
      </c>
      <c r="I131" s="82"/>
    </row>
    <row r="132" spans="1:9" ht="12.75">
      <c r="A132" s="258">
        <v>0.970000000000022</v>
      </c>
      <c r="B132" s="257">
        <v>0.38</v>
      </c>
      <c r="I132" s="82"/>
    </row>
    <row r="133" spans="1:9" ht="12.75">
      <c r="A133" s="255">
        <v>0.980000000000023</v>
      </c>
      <c r="B133" s="257">
        <v>0.38</v>
      </c>
      <c r="I133" s="82"/>
    </row>
    <row r="134" spans="1:9" ht="12.75">
      <c r="A134" s="255">
        <v>0.990000000000024</v>
      </c>
      <c r="B134" s="257">
        <v>0.38</v>
      </c>
      <c r="I134" s="82"/>
    </row>
    <row r="135" spans="1:9" ht="12.75">
      <c r="A135" s="258">
        <v>1.00000000000002</v>
      </c>
      <c r="B135" s="257">
        <v>0.39</v>
      </c>
      <c r="I135" s="82"/>
    </row>
    <row r="136" spans="1:9" ht="12.75">
      <c r="A136" s="255">
        <v>1.01000000000003</v>
      </c>
      <c r="B136" s="257">
        <v>0.39</v>
      </c>
      <c r="I136" s="82"/>
    </row>
    <row r="137" spans="1:9" ht="12.75">
      <c r="A137" s="258">
        <v>1.02000000000004</v>
      </c>
      <c r="B137" s="257">
        <v>0.39</v>
      </c>
      <c r="I137" s="82"/>
    </row>
    <row r="138" spans="1:9" ht="12.75">
      <c r="A138" s="255">
        <v>1.03000000000005</v>
      </c>
      <c r="B138" s="257">
        <v>0.39</v>
      </c>
      <c r="I138" s="82"/>
    </row>
    <row r="139" spans="1:9" ht="12.75">
      <c r="A139" s="258">
        <v>1.04000000000006</v>
      </c>
      <c r="B139" s="257">
        <v>0.39</v>
      </c>
      <c r="I139" s="82"/>
    </row>
    <row r="140" spans="1:9" ht="12.75">
      <c r="A140" s="255">
        <v>1.05000000000007</v>
      </c>
      <c r="B140" s="257">
        <v>0.39</v>
      </c>
      <c r="I140" s="82"/>
    </row>
    <row r="141" spans="1:9" ht="12.75">
      <c r="A141" s="258">
        <v>1.06000000000008</v>
      </c>
      <c r="B141" s="257">
        <v>0.39</v>
      </c>
      <c r="I141" s="82"/>
    </row>
    <row r="142" spans="1:9" ht="12.75">
      <c r="A142" s="255">
        <v>1.07000000000009</v>
      </c>
      <c r="B142" s="257">
        <v>0.39</v>
      </c>
      <c r="I142" s="82"/>
    </row>
    <row r="143" spans="1:9" ht="12.75">
      <c r="A143" s="258">
        <v>1.0800000000001</v>
      </c>
      <c r="B143" s="232">
        <v>0.4</v>
      </c>
      <c r="I143" s="82"/>
    </row>
    <row r="144" spans="1:9" ht="12.75">
      <c r="A144" s="255">
        <v>1.09000000000011</v>
      </c>
      <c r="B144" s="232">
        <v>0.4</v>
      </c>
      <c r="I144" s="82"/>
    </row>
    <row r="145" spans="1:9" ht="12.75">
      <c r="A145" s="258">
        <v>1.10000000000012</v>
      </c>
      <c r="B145" s="232">
        <v>0.4</v>
      </c>
      <c r="I145" s="82"/>
    </row>
    <row r="146" spans="1:9" ht="12.75">
      <c r="A146" s="255">
        <v>1.11000000000013</v>
      </c>
      <c r="B146" s="232">
        <v>0.4</v>
      </c>
      <c r="I146" s="82"/>
    </row>
    <row r="147" spans="1:9" ht="12.75">
      <c r="A147" s="258">
        <v>1.12000000000014</v>
      </c>
      <c r="B147" s="232">
        <v>0.4</v>
      </c>
      <c r="I147" s="82"/>
    </row>
    <row r="148" spans="1:9" ht="12.75">
      <c r="A148" s="255">
        <v>1.13000000000015</v>
      </c>
      <c r="B148" s="232">
        <v>0.4</v>
      </c>
      <c r="I148" s="82"/>
    </row>
    <row r="149" spans="1:9" ht="12.75">
      <c r="A149" s="258">
        <v>1.14000000000016</v>
      </c>
      <c r="B149" s="232">
        <v>0.4</v>
      </c>
      <c r="I149" s="82"/>
    </row>
    <row r="150" spans="1:9" ht="12.75">
      <c r="A150" s="255">
        <v>1.15000000000017</v>
      </c>
      <c r="B150" s="232">
        <v>0.4</v>
      </c>
      <c r="I150" s="82"/>
    </row>
    <row r="151" spans="1:9" ht="12.75">
      <c r="A151" s="258">
        <v>1.16000000000018</v>
      </c>
      <c r="B151" s="232">
        <v>0.41</v>
      </c>
      <c r="I151" s="82"/>
    </row>
    <row r="152" spans="1:9" ht="12.75">
      <c r="A152" s="255">
        <v>1.17000000000019</v>
      </c>
      <c r="B152" s="232">
        <v>0.41</v>
      </c>
      <c r="I152" s="82"/>
    </row>
    <row r="153" spans="1:9" ht="12.75">
      <c r="A153" s="258">
        <v>1.1800000000002</v>
      </c>
      <c r="B153" s="232">
        <v>0.41</v>
      </c>
      <c r="I153" s="82"/>
    </row>
    <row r="154" spans="1:9" ht="12.75">
      <c r="A154" s="255">
        <v>1.19000000000021</v>
      </c>
      <c r="B154" s="232">
        <v>0.41</v>
      </c>
      <c r="I154" s="82"/>
    </row>
    <row r="155" spans="1:9" ht="12.75">
      <c r="A155" s="258">
        <v>1.20000000000022</v>
      </c>
      <c r="B155" s="232">
        <v>0.41</v>
      </c>
      <c r="I155" s="82"/>
    </row>
    <row r="156" spans="1:9" ht="12.75">
      <c r="A156" s="255">
        <v>1.21000000000023</v>
      </c>
      <c r="B156" s="232">
        <v>0.41</v>
      </c>
      <c r="I156" s="82"/>
    </row>
    <row r="157" spans="1:9" ht="12.75">
      <c r="A157" s="258">
        <v>1.22000000000024</v>
      </c>
      <c r="B157" s="232">
        <v>0.41</v>
      </c>
      <c r="I157" s="82"/>
    </row>
    <row r="158" spans="1:9" ht="12.75">
      <c r="A158" s="255">
        <v>1.23000000000025</v>
      </c>
      <c r="B158" s="232">
        <v>0.41</v>
      </c>
      <c r="I158" s="82"/>
    </row>
    <row r="159" spans="1:9" ht="12.75">
      <c r="A159" s="258">
        <v>1.24000000000026</v>
      </c>
      <c r="B159" s="232">
        <v>0.41</v>
      </c>
      <c r="I159" s="82"/>
    </row>
    <row r="160" spans="1:9" ht="12.75">
      <c r="A160" s="258">
        <v>1.25</v>
      </c>
      <c r="B160" s="257">
        <v>0.42</v>
      </c>
      <c r="I160" s="82"/>
    </row>
    <row r="161" spans="1:9" ht="12.75">
      <c r="A161" s="258">
        <v>1.25999999999974</v>
      </c>
      <c r="B161" s="257">
        <v>0.42</v>
      </c>
      <c r="I161" s="82"/>
    </row>
    <row r="162" spans="1:9" ht="12.75">
      <c r="A162" s="258">
        <v>1.26999999999948</v>
      </c>
      <c r="B162" s="257">
        <v>0.42</v>
      </c>
      <c r="I162" s="82"/>
    </row>
    <row r="163" spans="1:9" ht="12.75">
      <c r="A163" s="258">
        <v>1.27999999999922</v>
      </c>
      <c r="B163" s="257">
        <v>0.42</v>
      </c>
      <c r="I163" s="82"/>
    </row>
    <row r="164" spans="1:9" ht="12.75">
      <c r="A164" s="258">
        <v>1.28999999999896</v>
      </c>
      <c r="B164" s="257">
        <v>0.42</v>
      </c>
      <c r="I164" s="82"/>
    </row>
    <row r="165" spans="1:9" ht="12.75">
      <c r="A165" s="258">
        <v>1.2999999999987</v>
      </c>
      <c r="B165" s="257">
        <v>0.42</v>
      </c>
      <c r="I165" s="82"/>
    </row>
    <row r="166" spans="1:9" ht="12.75">
      <c r="A166" s="258">
        <v>1.30999999999844</v>
      </c>
      <c r="B166" s="257">
        <v>0.42</v>
      </c>
      <c r="I166" s="82"/>
    </row>
    <row r="167" spans="1:9" ht="12.75">
      <c r="A167" s="258">
        <v>1.31999999999818</v>
      </c>
      <c r="B167" s="257">
        <v>0.42</v>
      </c>
      <c r="I167" s="82"/>
    </row>
    <row r="168" spans="1:9" ht="12.75">
      <c r="A168" s="258">
        <v>1.32999999999792</v>
      </c>
      <c r="B168" s="257">
        <v>0.43</v>
      </c>
      <c r="I168" s="82"/>
    </row>
    <row r="169" spans="1:9" ht="12.75">
      <c r="A169" s="258">
        <v>1.33999999999766</v>
      </c>
      <c r="B169" s="257">
        <v>0.43</v>
      </c>
      <c r="I169" s="82"/>
    </row>
    <row r="170" spans="1:9" ht="12.75">
      <c r="A170" s="258">
        <v>1.3499999999974</v>
      </c>
      <c r="B170" s="257">
        <v>0.43</v>
      </c>
      <c r="I170" s="82"/>
    </row>
    <row r="171" spans="1:9" ht="12.75">
      <c r="A171" s="258">
        <v>1.35999999999714</v>
      </c>
      <c r="B171" s="257">
        <v>0.43</v>
      </c>
      <c r="I171" s="82"/>
    </row>
    <row r="172" spans="1:9" ht="12.75">
      <c r="A172" s="258">
        <v>1.36999999999688</v>
      </c>
      <c r="B172" s="257">
        <v>0.43</v>
      </c>
      <c r="I172" s="82"/>
    </row>
    <row r="173" spans="1:9" ht="12.75">
      <c r="A173" s="258">
        <v>1.37999999999662</v>
      </c>
      <c r="B173" s="257">
        <v>0.43</v>
      </c>
      <c r="I173" s="82"/>
    </row>
    <row r="174" spans="1:9" ht="12.75">
      <c r="A174" s="258">
        <v>1.38999999999636</v>
      </c>
      <c r="B174" s="257">
        <v>0.43</v>
      </c>
      <c r="I174" s="82"/>
    </row>
    <row r="175" spans="1:9" ht="12.75">
      <c r="A175" s="258">
        <v>1.3999999999961</v>
      </c>
      <c r="B175" s="257">
        <v>0.43</v>
      </c>
      <c r="I175" s="82"/>
    </row>
    <row r="176" spans="1:9" ht="12.75">
      <c r="A176" s="258">
        <v>1.40999999999584</v>
      </c>
      <c r="B176" s="257">
        <v>0.44</v>
      </c>
      <c r="I176" s="82"/>
    </row>
    <row r="177" spans="1:9" ht="12.75">
      <c r="A177" s="258">
        <v>1.41999999999558</v>
      </c>
      <c r="B177" s="257">
        <v>0.44</v>
      </c>
      <c r="I177" s="82"/>
    </row>
    <row r="178" spans="1:9" ht="12.75">
      <c r="A178" s="258">
        <v>1.42999999999532</v>
      </c>
      <c r="B178" s="257">
        <v>0.44</v>
      </c>
      <c r="I178" s="82"/>
    </row>
    <row r="179" spans="1:9" ht="12.75">
      <c r="A179" s="258">
        <v>1.43999999999506</v>
      </c>
      <c r="B179" s="257">
        <v>0.44</v>
      </c>
      <c r="I179" s="82"/>
    </row>
    <row r="180" spans="1:9" ht="12.75">
      <c r="A180" s="258">
        <v>1.4499999999948</v>
      </c>
      <c r="B180" s="257">
        <v>0.44</v>
      </c>
      <c r="I180" s="82"/>
    </row>
    <row r="181" spans="1:9" ht="12.75">
      <c r="A181" s="258">
        <v>1.45999999999454</v>
      </c>
      <c r="B181" s="257">
        <v>0.44</v>
      </c>
      <c r="I181" s="82"/>
    </row>
    <row r="182" spans="1:9" ht="12.75">
      <c r="A182" s="258">
        <v>1.46999999999428</v>
      </c>
      <c r="B182" s="257">
        <v>0.44</v>
      </c>
      <c r="I182" s="82"/>
    </row>
    <row r="183" spans="1:9" ht="12.75">
      <c r="A183" s="258">
        <v>1.47999999999402</v>
      </c>
      <c r="B183" s="257">
        <v>0.44</v>
      </c>
      <c r="I183" s="82"/>
    </row>
    <row r="184" spans="1:9" ht="12.75">
      <c r="A184" s="258">
        <v>1.48999999999376</v>
      </c>
      <c r="B184" s="257">
        <v>0.44</v>
      </c>
      <c r="I184" s="82"/>
    </row>
    <row r="185" spans="1:9" ht="12.75">
      <c r="A185" s="258">
        <v>1.5</v>
      </c>
      <c r="B185" s="257">
        <v>0.45</v>
      </c>
      <c r="I185" s="82"/>
    </row>
    <row r="186" spans="1:9" ht="12.75">
      <c r="A186" s="258">
        <v>1.51000000000624</v>
      </c>
      <c r="B186" s="257">
        <v>0.45</v>
      </c>
      <c r="I186" s="82"/>
    </row>
    <row r="187" spans="1:9" ht="12.75">
      <c r="A187" s="258">
        <v>1.52000000001248</v>
      </c>
      <c r="B187" s="257">
        <v>0.45</v>
      </c>
      <c r="I187" s="82"/>
    </row>
    <row r="188" spans="1:9" ht="12.75">
      <c r="A188" s="258">
        <v>1.53000000001872</v>
      </c>
      <c r="B188" s="257">
        <v>0.45</v>
      </c>
      <c r="I188" s="82"/>
    </row>
    <row r="189" spans="1:9" ht="12.75">
      <c r="A189" s="258">
        <v>1.54000000002496</v>
      </c>
      <c r="B189" s="257">
        <v>0.45</v>
      </c>
      <c r="I189" s="82"/>
    </row>
    <row r="190" spans="1:9" ht="12.75">
      <c r="A190" s="258">
        <v>1.5500000000312</v>
      </c>
      <c r="B190" s="257">
        <v>0.45</v>
      </c>
      <c r="I190" s="82"/>
    </row>
    <row r="191" spans="1:9" ht="12.75">
      <c r="A191" s="258">
        <v>1.56000000003744</v>
      </c>
      <c r="B191" s="257">
        <v>0.45</v>
      </c>
      <c r="I191" s="82"/>
    </row>
    <row r="192" spans="1:9" ht="12.75">
      <c r="A192" s="258">
        <v>1.57000000004368</v>
      </c>
      <c r="B192" s="257">
        <v>0.45</v>
      </c>
      <c r="I192" s="82"/>
    </row>
    <row r="193" spans="1:9" ht="12.75">
      <c r="A193" s="258">
        <v>1.58000000004992</v>
      </c>
      <c r="B193" s="257">
        <v>0.45</v>
      </c>
      <c r="I193" s="82"/>
    </row>
    <row r="194" spans="1:9" ht="12.75">
      <c r="A194" s="258">
        <v>1.59000000005616</v>
      </c>
      <c r="B194" s="257">
        <v>0.45</v>
      </c>
      <c r="I194" s="82"/>
    </row>
    <row r="195" spans="1:9" ht="12.75">
      <c r="A195" s="258">
        <v>1.6000000000624</v>
      </c>
      <c r="B195" s="257">
        <v>0.45</v>
      </c>
      <c r="I195" s="82"/>
    </row>
    <row r="196" spans="1:9" ht="12.75">
      <c r="A196" s="258">
        <v>1.61000000006864</v>
      </c>
      <c r="B196" s="257">
        <v>0.45</v>
      </c>
      <c r="I196" s="82"/>
    </row>
    <row r="197" spans="1:9" ht="12.75">
      <c r="A197" s="258">
        <v>1.62000000007488</v>
      </c>
      <c r="B197" s="257">
        <v>0.45</v>
      </c>
      <c r="I197" s="82"/>
    </row>
    <row r="198" spans="1:9" ht="12.75">
      <c r="A198" s="258">
        <v>1.63000000008112</v>
      </c>
      <c r="B198" s="257">
        <v>0.46</v>
      </c>
      <c r="I198" s="82"/>
    </row>
    <row r="199" spans="1:9" ht="12.75">
      <c r="A199" s="258">
        <v>1.64000000008736</v>
      </c>
      <c r="B199" s="257">
        <v>0.46</v>
      </c>
      <c r="I199" s="82"/>
    </row>
    <row r="200" spans="1:9" ht="12.75">
      <c r="A200" s="258">
        <v>1.6500000000936</v>
      </c>
      <c r="B200" s="257">
        <v>0.46</v>
      </c>
      <c r="I200" s="82"/>
    </row>
    <row r="201" spans="1:9" ht="12.75">
      <c r="A201" s="258">
        <v>1.66000000009984</v>
      </c>
      <c r="B201" s="257">
        <v>0.46</v>
      </c>
      <c r="I201" s="82"/>
    </row>
    <row r="202" spans="1:9" ht="12.75">
      <c r="A202" s="258">
        <v>1.67000000010608</v>
      </c>
      <c r="B202" s="257">
        <v>0.46</v>
      </c>
      <c r="I202" s="82"/>
    </row>
    <row r="203" spans="1:9" ht="12.75">
      <c r="A203" s="258">
        <v>1.68000000011232</v>
      </c>
      <c r="B203" s="257">
        <v>0.46</v>
      </c>
      <c r="I203" s="82"/>
    </row>
    <row r="204" spans="1:9" ht="12.75">
      <c r="A204" s="258">
        <v>1.69000000011856</v>
      </c>
      <c r="B204" s="257">
        <v>0.46</v>
      </c>
      <c r="I204" s="82"/>
    </row>
    <row r="205" spans="1:9" ht="12.75">
      <c r="A205" s="258">
        <v>1.7000000001248</v>
      </c>
      <c r="B205" s="257">
        <v>0.46</v>
      </c>
      <c r="I205" s="82"/>
    </row>
    <row r="206" spans="1:9" ht="12.75">
      <c r="A206" s="258">
        <v>1.71000000013104</v>
      </c>
      <c r="B206" s="257">
        <v>0.46</v>
      </c>
      <c r="I206" s="82"/>
    </row>
    <row r="207" spans="1:9" ht="12.75">
      <c r="A207" s="258">
        <v>1.72000000013728</v>
      </c>
      <c r="B207" s="257">
        <v>0.46</v>
      </c>
      <c r="I207" s="82"/>
    </row>
    <row r="208" spans="1:9" ht="12.75">
      <c r="A208" s="258">
        <v>1.73000000014352</v>
      </c>
      <c r="B208" s="257">
        <v>0.46</v>
      </c>
      <c r="I208" s="82"/>
    </row>
    <row r="209" spans="1:9" ht="12.75">
      <c r="A209" s="258">
        <v>1.74000000014976</v>
      </c>
      <c r="B209" s="257">
        <v>0.46</v>
      </c>
      <c r="I209" s="82"/>
    </row>
    <row r="210" spans="1:9" ht="12.75">
      <c r="A210" s="258">
        <v>1.75</v>
      </c>
      <c r="B210" s="257">
        <v>0.47</v>
      </c>
      <c r="I210" s="82"/>
    </row>
    <row r="211" spans="1:9" ht="12.75">
      <c r="A211" s="258">
        <v>1.75999999985024</v>
      </c>
      <c r="B211" s="257">
        <v>0.47</v>
      </c>
      <c r="I211" s="82"/>
    </row>
    <row r="212" spans="1:9" ht="12.75">
      <c r="A212" s="258">
        <v>1.76999999970048</v>
      </c>
      <c r="B212" s="257">
        <v>0.47</v>
      </c>
      <c r="I212" s="82"/>
    </row>
    <row r="213" spans="1:9" ht="12.75">
      <c r="A213" s="258">
        <v>1.77999999955072</v>
      </c>
      <c r="B213" s="257">
        <v>0.47</v>
      </c>
      <c r="I213" s="82"/>
    </row>
    <row r="214" spans="1:9" ht="12.75">
      <c r="A214" s="258">
        <v>1.78999999940096</v>
      </c>
      <c r="B214" s="257">
        <v>0.47</v>
      </c>
      <c r="I214" s="82"/>
    </row>
    <row r="215" spans="1:9" ht="12.75">
      <c r="A215" s="258">
        <v>1.7999999992512</v>
      </c>
      <c r="B215" s="257">
        <v>0.47</v>
      </c>
      <c r="I215" s="82"/>
    </row>
    <row r="216" spans="1:9" ht="12.75">
      <c r="A216" s="258">
        <v>1.80999999910144</v>
      </c>
      <c r="B216" s="257">
        <v>0.47</v>
      </c>
      <c r="I216" s="82"/>
    </row>
    <row r="217" spans="1:9" ht="12.75">
      <c r="A217" s="258">
        <v>1.81999999895168</v>
      </c>
      <c r="B217" s="257">
        <v>0.47</v>
      </c>
      <c r="I217" s="82"/>
    </row>
    <row r="218" spans="1:9" ht="12.75">
      <c r="A218" s="258">
        <v>1.82999999880192</v>
      </c>
      <c r="B218" s="257">
        <v>0.47</v>
      </c>
      <c r="I218" s="82"/>
    </row>
    <row r="219" spans="1:9" ht="12.75">
      <c r="A219" s="258">
        <v>1.83999999865216</v>
      </c>
      <c r="B219" s="257">
        <v>0.47</v>
      </c>
      <c r="I219" s="82"/>
    </row>
    <row r="220" spans="1:9" ht="12.75">
      <c r="A220" s="258">
        <v>1.8499999985024</v>
      </c>
      <c r="B220" s="257">
        <v>0.47</v>
      </c>
      <c r="I220" s="82"/>
    </row>
    <row r="221" spans="1:9" ht="12.75">
      <c r="A221" s="258">
        <v>1.85999999835264</v>
      </c>
      <c r="B221" s="257">
        <v>0.47</v>
      </c>
      <c r="I221" s="82"/>
    </row>
    <row r="222" spans="1:9" ht="12.75">
      <c r="A222" s="258">
        <v>1.86999999820288</v>
      </c>
      <c r="B222" s="257">
        <v>0.47</v>
      </c>
      <c r="I222" s="82"/>
    </row>
    <row r="223" spans="1:9" ht="12.75">
      <c r="A223" s="258">
        <v>1.87999999805312</v>
      </c>
      <c r="B223" s="257">
        <v>0.48</v>
      </c>
      <c r="I223" s="82"/>
    </row>
    <row r="224" spans="1:9" ht="12.75">
      <c r="A224" s="258">
        <v>1.88999999790336</v>
      </c>
      <c r="B224" s="257">
        <v>0.48</v>
      </c>
      <c r="I224" s="82"/>
    </row>
    <row r="225" spans="1:9" ht="12.75">
      <c r="A225" s="258">
        <v>1.8999999977536</v>
      </c>
      <c r="B225" s="257">
        <v>0.48</v>
      </c>
      <c r="I225" s="82"/>
    </row>
    <row r="226" spans="1:9" ht="12.75">
      <c r="A226" s="258">
        <v>1.90999999760384</v>
      </c>
      <c r="B226" s="257">
        <v>0.48</v>
      </c>
      <c r="I226" s="82"/>
    </row>
    <row r="227" spans="1:9" ht="12.75">
      <c r="A227" s="258">
        <v>1.91999999745408</v>
      </c>
      <c r="B227" s="257">
        <v>0.48</v>
      </c>
      <c r="I227" s="82"/>
    </row>
    <row r="228" spans="1:9" ht="12.75">
      <c r="A228" s="258">
        <v>1.92999999730432</v>
      </c>
      <c r="B228" s="257">
        <v>0.48</v>
      </c>
      <c r="I228" s="82"/>
    </row>
    <row r="229" spans="1:9" ht="12.75">
      <c r="A229" s="258">
        <v>1.93999999715456</v>
      </c>
      <c r="B229" s="257">
        <v>0.48</v>
      </c>
      <c r="I229" s="82"/>
    </row>
    <row r="230" spans="1:9" ht="12.75">
      <c r="A230" s="258">
        <v>1.9499999970048</v>
      </c>
      <c r="B230" s="257">
        <v>0.48</v>
      </c>
      <c r="I230" s="82"/>
    </row>
    <row r="231" spans="1:9" ht="12.75">
      <c r="A231" s="258">
        <v>1.95999999685504</v>
      </c>
      <c r="B231" s="257">
        <v>0.48</v>
      </c>
      <c r="I231" s="82"/>
    </row>
    <row r="232" spans="1:9" ht="12.75">
      <c r="A232" s="258">
        <v>1.96999999670528</v>
      </c>
      <c r="B232" s="257">
        <v>0.48</v>
      </c>
      <c r="I232" s="82"/>
    </row>
    <row r="233" spans="1:9" ht="12.75">
      <c r="A233" s="258">
        <v>1.97999999655552</v>
      </c>
      <c r="B233" s="257">
        <v>0.48</v>
      </c>
      <c r="I233" s="82"/>
    </row>
    <row r="234" spans="1:9" ht="12.75">
      <c r="A234" s="258">
        <v>1.98999999640576</v>
      </c>
      <c r="B234" s="257">
        <v>0.48</v>
      </c>
      <c r="I234" s="82"/>
    </row>
    <row r="235" spans="1:9" ht="12.75">
      <c r="A235" s="258">
        <v>2</v>
      </c>
      <c r="B235" s="257">
        <v>0.49</v>
      </c>
      <c r="I235" s="82"/>
    </row>
    <row r="236" spans="1:9" ht="12.75">
      <c r="A236" s="258">
        <v>2.01000000359424</v>
      </c>
      <c r="B236" s="257">
        <v>0.49</v>
      </c>
      <c r="I236" s="82"/>
    </row>
    <row r="237" spans="1:9" ht="12.75">
      <c r="A237" s="258">
        <v>2.02000000718848</v>
      </c>
      <c r="B237" s="257">
        <v>0.49</v>
      </c>
      <c r="I237" s="82"/>
    </row>
    <row r="238" spans="1:9" ht="12.75">
      <c r="A238" s="258">
        <v>2.03000001078272</v>
      </c>
      <c r="B238" s="257">
        <v>0.49</v>
      </c>
      <c r="I238" s="82"/>
    </row>
    <row r="239" spans="1:9" ht="12.75">
      <c r="A239" s="258">
        <v>2.04000001437696</v>
      </c>
      <c r="B239" s="257">
        <v>0.49</v>
      </c>
      <c r="I239" s="82"/>
    </row>
    <row r="240" spans="1:9" ht="12.75">
      <c r="A240" s="258">
        <v>2.0500000179712</v>
      </c>
      <c r="B240" s="257">
        <v>0.49</v>
      </c>
      <c r="I240" s="82"/>
    </row>
    <row r="241" spans="1:9" ht="12.75">
      <c r="A241" s="258">
        <v>2.06000002156544</v>
      </c>
      <c r="B241" s="257">
        <v>0.49</v>
      </c>
      <c r="I241" s="82"/>
    </row>
    <row r="242" spans="1:9" ht="12.75">
      <c r="A242" s="258">
        <v>2.07000002515968</v>
      </c>
      <c r="B242" s="257">
        <v>0.49</v>
      </c>
      <c r="I242" s="82"/>
    </row>
    <row r="243" spans="1:9" ht="12.75">
      <c r="A243" s="258">
        <v>2.08000002875392</v>
      </c>
      <c r="B243" s="257">
        <v>0.49</v>
      </c>
      <c r="I243" s="82"/>
    </row>
    <row r="244" spans="1:9" ht="12.75">
      <c r="A244" s="258">
        <v>2.09000003234816</v>
      </c>
      <c r="B244" s="257">
        <v>0.49</v>
      </c>
      <c r="I244" s="82"/>
    </row>
    <row r="245" spans="1:9" ht="12.75">
      <c r="A245" s="258">
        <v>2.1000000359424</v>
      </c>
      <c r="B245" s="257">
        <v>0.49</v>
      </c>
      <c r="I245" s="82"/>
    </row>
    <row r="246" spans="1:9" ht="12.75">
      <c r="A246" s="258">
        <v>2.11000003953664</v>
      </c>
      <c r="B246" s="257">
        <v>0.49</v>
      </c>
      <c r="I246" s="82"/>
    </row>
    <row r="247" spans="1:9" ht="12.75">
      <c r="A247" s="258">
        <v>2.12000004313088</v>
      </c>
      <c r="B247" s="257">
        <v>0.49</v>
      </c>
      <c r="I247" s="82"/>
    </row>
    <row r="248" spans="1:9" ht="12.75">
      <c r="A248" s="258">
        <v>2.13000004672512</v>
      </c>
      <c r="B248" s="257">
        <v>0.5</v>
      </c>
      <c r="I248" s="82"/>
    </row>
    <row r="249" spans="1:9" ht="12.75">
      <c r="A249" s="258">
        <v>2.14000005031936</v>
      </c>
      <c r="B249" s="257">
        <v>0.5</v>
      </c>
      <c r="I249" s="82"/>
    </row>
    <row r="250" spans="1:9" ht="12.75">
      <c r="A250" s="258">
        <v>2.1500000539136</v>
      </c>
      <c r="B250" s="257">
        <v>0.5</v>
      </c>
      <c r="I250" s="82"/>
    </row>
    <row r="251" spans="1:9" ht="12.75">
      <c r="A251" s="258">
        <v>2.16000005750784</v>
      </c>
      <c r="B251" s="257">
        <v>0.5</v>
      </c>
      <c r="I251" s="82"/>
    </row>
    <row r="252" spans="1:9" ht="12.75">
      <c r="A252" s="258">
        <v>2.17000006110208</v>
      </c>
      <c r="B252" s="257">
        <v>0.5</v>
      </c>
      <c r="I252" s="82"/>
    </row>
    <row r="253" spans="1:9" ht="12.75">
      <c r="A253" s="258">
        <v>2.18000006469632</v>
      </c>
      <c r="B253" s="257">
        <v>0.5</v>
      </c>
      <c r="I253" s="82"/>
    </row>
    <row r="254" spans="1:9" ht="12.75">
      <c r="A254" s="258">
        <v>2.19000006829056</v>
      </c>
      <c r="B254" s="257">
        <v>0.5</v>
      </c>
      <c r="I254" s="82"/>
    </row>
    <row r="255" spans="1:9" ht="12.75">
      <c r="A255" s="258">
        <v>2.2000000718848</v>
      </c>
      <c r="B255" s="257">
        <v>0.5</v>
      </c>
      <c r="I255" s="82"/>
    </row>
    <row r="256" spans="1:9" ht="12.75">
      <c r="A256" s="258">
        <v>2.21000007547904</v>
      </c>
      <c r="B256" s="257">
        <v>0.5</v>
      </c>
      <c r="I256" s="82"/>
    </row>
    <row r="257" spans="1:9" ht="12.75">
      <c r="A257" s="258">
        <v>2.22000007907328</v>
      </c>
      <c r="B257" s="257">
        <v>0.5</v>
      </c>
      <c r="I257" s="82"/>
    </row>
    <row r="258" spans="1:9" ht="12.75">
      <c r="A258" s="258">
        <v>2.23000008266752</v>
      </c>
      <c r="B258" s="257">
        <v>0.5</v>
      </c>
      <c r="I258" s="82"/>
    </row>
    <row r="259" spans="1:9" ht="12.75">
      <c r="A259" s="258">
        <v>2.24000008626176</v>
      </c>
      <c r="B259" s="257">
        <v>0.5</v>
      </c>
      <c r="I259" s="82"/>
    </row>
    <row r="260" spans="1:9" ht="12.75">
      <c r="A260" s="258">
        <v>2.25</v>
      </c>
      <c r="B260" s="257">
        <v>0.51</v>
      </c>
      <c r="I260" s="82"/>
    </row>
    <row r="261" spans="1:9" ht="12.75">
      <c r="A261" s="258">
        <v>2.25999991373824</v>
      </c>
      <c r="B261" s="257">
        <v>0.51</v>
      </c>
      <c r="I261" s="82"/>
    </row>
    <row r="262" spans="1:9" ht="12.75">
      <c r="A262" s="258">
        <v>2.26999982747648</v>
      </c>
      <c r="B262" s="257">
        <v>0.51</v>
      </c>
      <c r="I262" s="82"/>
    </row>
    <row r="263" spans="1:9" ht="12.75">
      <c r="A263" s="258">
        <v>2.27999974121472</v>
      </c>
      <c r="B263" s="257">
        <v>0.51</v>
      </c>
      <c r="I263" s="82"/>
    </row>
    <row r="264" spans="1:9" ht="12.75">
      <c r="A264" s="258">
        <v>2.28999965495296</v>
      </c>
      <c r="B264" s="257">
        <v>0.51</v>
      </c>
      <c r="I264" s="82"/>
    </row>
    <row r="265" spans="1:9" ht="12.75">
      <c r="A265" s="258">
        <v>2.2999995686912</v>
      </c>
      <c r="B265" s="257">
        <v>0.51</v>
      </c>
      <c r="I265" s="82"/>
    </row>
    <row r="266" spans="1:9" ht="12.75">
      <c r="A266" s="258">
        <v>2.30999948242944</v>
      </c>
      <c r="B266" s="257">
        <v>0.51</v>
      </c>
      <c r="I266" s="82"/>
    </row>
    <row r="267" spans="1:9" ht="12.75">
      <c r="A267" s="258">
        <v>2.31999939616768</v>
      </c>
      <c r="B267" s="257">
        <v>0.51</v>
      </c>
      <c r="I267" s="82"/>
    </row>
    <row r="268" spans="1:9" ht="12.75">
      <c r="A268" s="258">
        <v>2.32999930990592</v>
      </c>
      <c r="B268" s="257">
        <v>0.51</v>
      </c>
      <c r="I268" s="82"/>
    </row>
    <row r="269" spans="1:9" ht="12.75">
      <c r="A269" s="258">
        <v>2.33999922364416</v>
      </c>
      <c r="B269" s="257">
        <v>0.51</v>
      </c>
      <c r="I269" s="82"/>
    </row>
    <row r="270" spans="1:9" ht="12.75">
      <c r="A270" s="258">
        <v>2.3499991373824</v>
      </c>
      <c r="B270" s="257">
        <v>0.51</v>
      </c>
      <c r="I270" s="82"/>
    </row>
    <row r="271" spans="1:9" ht="12.75">
      <c r="A271" s="258">
        <v>2.35999905112064</v>
      </c>
      <c r="B271" s="257">
        <v>0.51</v>
      </c>
      <c r="I271" s="82"/>
    </row>
    <row r="272" spans="1:9" ht="12.75">
      <c r="A272" s="258">
        <v>2.36999896485888</v>
      </c>
      <c r="B272" s="257">
        <v>0.51</v>
      </c>
      <c r="I272" s="82"/>
    </row>
    <row r="273" spans="1:9" ht="12.75">
      <c r="A273" s="258">
        <v>2.37999887859712</v>
      </c>
      <c r="B273" s="257">
        <v>0.51</v>
      </c>
      <c r="I273" s="82"/>
    </row>
    <row r="274" spans="1:9" ht="12.75">
      <c r="A274" s="258">
        <v>2.38999879233536</v>
      </c>
      <c r="B274" s="257">
        <v>0.51</v>
      </c>
      <c r="I274" s="82"/>
    </row>
    <row r="275" spans="1:9" ht="12.75">
      <c r="A275" s="258">
        <v>2.3999987060736</v>
      </c>
      <c r="B275" s="257">
        <v>0.51</v>
      </c>
      <c r="I275" s="82"/>
    </row>
    <row r="276" spans="1:9" ht="12.75">
      <c r="A276" s="258">
        <v>2.40999861981184</v>
      </c>
      <c r="B276" s="257">
        <v>0.51</v>
      </c>
      <c r="I276" s="82"/>
    </row>
    <row r="277" spans="1:9" ht="12.75">
      <c r="A277" s="258">
        <v>2.41999853355008</v>
      </c>
      <c r="B277" s="257">
        <v>0.51</v>
      </c>
      <c r="I277" s="82"/>
    </row>
    <row r="278" spans="1:9" ht="12.75">
      <c r="A278" s="258">
        <v>2.42999844728832</v>
      </c>
      <c r="B278" s="257">
        <v>0.51</v>
      </c>
      <c r="I278" s="82"/>
    </row>
    <row r="279" spans="1:9" ht="12.75">
      <c r="A279" s="258">
        <v>2.43999836102656</v>
      </c>
      <c r="B279" s="257">
        <v>0.51</v>
      </c>
      <c r="I279" s="82"/>
    </row>
    <row r="280" spans="1:9" ht="12.75">
      <c r="A280" s="258">
        <v>2.4499982747648</v>
      </c>
      <c r="B280" s="257">
        <v>0.51</v>
      </c>
      <c r="I280" s="82"/>
    </row>
    <row r="281" spans="1:9" ht="12.75">
      <c r="A281" s="258">
        <v>2.45999818850304</v>
      </c>
      <c r="B281" s="257">
        <v>0.51</v>
      </c>
      <c r="I281" s="82"/>
    </row>
    <row r="282" spans="1:9" ht="12.75">
      <c r="A282" s="258">
        <v>2.46999810224128</v>
      </c>
      <c r="B282" s="257">
        <v>0.51</v>
      </c>
      <c r="I282" s="82"/>
    </row>
    <row r="283" spans="1:9" ht="12.75">
      <c r="A283" s="258">
        <v>2.47999801597952</v>
      </c>
      <c r="B283" s="257">
        <v>0.51</v>
      </c>
      <c r="I283" s="82"/>
    </row>
    <row r="284" spans="1:9" ht="12.75">
      <c r="A284" s="258">
        <v>2.48999792971776</v>
      </c>
      <c r="B284" s="257">
        <v>0.51</v>
      </c>
      <c r="I284" s="82"/>
    </row>
    <row r="285" spans="1:9" ht="12.75">
      <c r="A285" s="258">
        <v>2.5</v>
      </c>
      <c r="B285" s="257">
        <v>0.51</v>
      </c>
      <c r="I285" s="82"/>
    </row>
    <row r="286" spans="1:9" ht="12.75">
      <c r="A286" s="258">
        <v>2.51000207028224</v>
      </c>
      <c r="B286" s="257">
        <v>0.51</v>
      </c>
      <c r="I286" s="82"/>
    </row>
    <row r="287" spans="1:9" ht="12.75">
      <c r="A287" s="258">
        <v>2.52000414056448</v>
      </c>
      <c r="B287" s="257">
        <v>0.51</v>
      </c>
      <c r="I287" s="82"/>
    </row>
    <row r="288" spans="1:9" ht="12.75">
      <c r="A288" s="258">
        <v>2.53000621084672</v>
      </c>
      <c r="B288" s="257">
        <v>0.51</v>
      </c>
      <c r="I288" s="82"/>
    </row>
    <row r="289" spans="1:9" ht="12.75">
      <c r="A289" s="258">
        <v>2.54000828112896</v>
      </c>
      <c r="B289" s="257">
        <v>0.51</v>
      </c>
      <c r="I289" s="82"/>
    </row>
    <row r="290" spans="1:9" ht="12.75">
      <c r="A290" s="258">
        <v>2.5500103514112</v>
      </c>
      <c r="B290" s="257">
        <v>0.51</v>
      </c>
      <c r="I290" s="82"/>
    </row>
    <row r="291" spans="1:9" ht="12.75">
      <c r="A291" s="258">
        <v>2.56001242169344</v>
      </c>
      <c r="B291" s="257">
        <v>0.51</v>
      </c>
      <c r="I291" s="82"/>
    </row>
    <row r="292" spans="1:9" ht="12.75">
      <c r="A292" s="258">
        <v>2.57001449197568</v>
      </c>
      <c r="B292" s="257">
        <v>0.51</v>
      </c>
      <c r="I292" s="82"/>
    </row>
    <row r="293" spans="1:9" ht="12.75">
      <c r="A293" s="258">
        <v>2.58001656225792</v>
      </c>
      <c r="B293" s="257">
        <v>0.51</v>
      </c>
      <c r="I293" s="82"/>
    </row>
    <row r="294" spans="1:9" ht="12.75">
      <c r="A294" s="258">
        <v>2.59001863254016</v>
      </c>
      <c r="B294" s="257">
        <v>0.51</v>
      </c>
      <c r="I294" s="82"/>
    </row>
    <row r="295" spans="1:9" ht="12.75">
      <c r="A295" s="258">
        <v>2.6000207028224</v>
      </c>
      <c r="B295" s="257">
        <v>0.51</v>
      </c>
      <c r="I295" s="82"/>
    </row>
    <row r="296" spans="1:9" ht="12.75">
      <c r="A296" s="258">
        <v>2.61002277310464</v>
      </c>
      <c r="B296" s="257">
        <v>0.51</v>
      </c>
      <c r="I296" s="82"/>
    </row>
    <row r="297" spans="1:9" ht="12.75">
      <c r="A297" s="258">
        <v>2.62002484338688</v>
      </c>
      <c r="B297" s="257">
        <v>0.51</v>
      </c>
      <c r="I297" s="82"/>
    </row>
    <row r="298" spans="1:9" ht="12.75">
      <c r="A298" s="258">
        <v>2.63002691366912</v>
      </c>
      <c r="B298" s="257">
        <v>0.51</v>
      </c>
      <c r="I298" s="82"/>
    </row>
    <row r="299" spans="1:9" ht="12.75">
      <c r="A299" s="258">
        <v>2.64002898395136</v>
      </c>
      <c r="B299" s="257">
        <v>0.51</v>
      </c>
      <c r="I299" s="82"/>
    </row>
    <row r="300" spans="1:9" ht="12.75">
      <c r="A300" s="258">
        <v>2.6500310542336</v>
      </c>
      <c r="B300" s="257">
        <v>0.51</v>
      </c>
      <c r="I300" s="82"/>
    </row>
    <row r="301" spans="1:9" ht="12.75">
      <c r="A301" s="258">
        <v>2.66003312451584</v>
      </c>
      <c r="B301" s="257">
        <v>0.51</v>
      </c>
      <c r="I301" s="82"/>
    </row>
    <row r="302" spans="1:9" ht="12.75">
      <c r="A302" s="258">
        <v>2.67003519479808</v>
      </c>
      <c r="B302" s="257">
        <v>0.51</v>
      </c>
      <c r="I302" s="82"/>
    </row>
    <row r="303" spans="1:9" ht="12.75">
      <c r="A303" s="258">
        <v>2.68003726508032</v>
      </c>
      <c r="B303" s="257">
        <v>0.51</v>
      </c>
      <c r="I303" s="82"/>
    </row>
    <row r="304" spans="1:9" ht="12.75">
      <c r="A304" s="258">
        <v>2.69003933536256</v>
      </c>
      <c r="B304" s="257">
        <v>0.51</v>
      </c>
      <c r="I304" s="82"/>
    </row>
    <row r="305" spans="1:9" ht="12.75">
      <c r="A305" s="258">
        <v>2.7000414056448</v>
      </c>
      <c r="B305" s="257">
        <v>0.51</v>
      </c>
      <c r="I305" s="82"/>
    </row>
    <row r="306" spans="1:9" ht="12.75">
      <c r="A306" s="258">
        <v>2.71004347592704</v>
      </c>
      <c r="B306" s="257">
        <v>0.51</v>
      </c>
      <c r="I306" s="82"/>
    </row>
    <row r="307" spans="1:9" ht="12.75">
      <c r="A307" s="258">
        <v>2.72004554620928</v>
      </c>
      <c r="B307" s="257">
        <v>0.51</v>
      </c>
      <c r="I307" s="82"/>
    </row>
    <row r="308" spans="1:9" ht="12.75">
      <c r="A308" s="258">
        <v>2.73004761649152</v>
      </c>
      <c r="B308" s="257">
        <v>0.51</v>
      </c>
      <c r="I308" s="82"/>
    </row>
    <row r="309" spans="1:9" ht="12.75">
      <c r="A309" s="258">
        <v>2.74004968677376</v>
      </c>
      <c r="B309" s="257">
        <v>0.51</v>
      </c>
      <c r="I309" s="82"/>
    </row>
    <row r="310" spans="1:9" ht="12.75">
      <c r="A310" s="258">
        <v>2.75</v>
      </c>
      <c r="B310" s="257">
        <v>0.51</v>
      </c>
      <c r="I310" s="82"/>
    </row>
    <row r="311" spans="1:9" ht="12.75">
      <c r="A311" s="258">
        <v>2.75995031322624</v>
      </c>
      <c r="B311" s="257">
        <v>0.51</v>
      </c>
      <c r="I311" s="82"/>
    </row>
    <row r="312" spans="1:9" ht="12.75">
      <c r="A312" s="258">
        <v>2.76990062645248</v>
      </c>
      <c r="B312" s="257">
        <v>0.51</v>
      </c>
      <c r="I312" s="82"/>
    </row>
    <row r="313" spans="1:9" ht="12.75">
      <c r="A313" s="258">
        <v>2.77985093967872</v>
      </c>
      <c r="B313" s="257">
        <v>0.51</v>
      </c>
      <c r="I313" s="82"/>
    </row>
    <row r="314" spans="1:9" ht="12.75">
      <c r="A314" s="258">
        <v>2.78980125290496</v>
      </c>
      <c r="B314" s="257">
        <v>0.51</v>
      </c>
      <c r="I314" s="82"/>
    </row>
    <row r="315" spans="1:9" ht="12.75">
      <c r="A315" s="258">
        <v>2.7997515661312</v>
      </c>
      <c r="B315" s="257">
        <v>0.51</v>
      </c>
      <c r="I315" s="82"/>
    </row>
    <row r="316" spans="1:9" ht="12.75">
      <c r="A316" s="258">
        <v>2.80970187935744</v>
      </c>
      <c r="B316" s="257">
        <v>0.51</v>
      </c>
      <c r="I316" s="82"/>
    </row>
    <row r="317" spans="1:9" ht="12.75">
      <c r="A317" s="258">
        <v>2.81965219258368</v>
      </c>
      <c r="B317" s="257">
        <v>0.51</v>
      </c>
      <c r="I317" s="82"/>
    </row>
    <row r="318" spans="1:9" ht="12.75">
      <c r="A318" s="258">
        <v>2.82960250580992</v>
      </c>
      <c r="B318" s="257">
        <v>0.51</v>
      </c>
      <c r="I318" s="82"/>
    </row>
    <row r="319" spans="1:9" ht="12.75">
      <c r="A319" s="258">
        <v>2.83955281903616</v>
      </c>
      <c r="B319" s="257">
        <v>0.51</v>
      </c>
      <c r="I319" s="82"/>
    </row>
    <row r="320" spans="1:9" ht="12.75">
      <c r="A320" s="258">
        <v>2.8495031322624</v>
      </c>
      <c r="B320" s="257">
        <v>0.51</v>
      </c>
      <c r="I320" s="82"/>
    </row>
    <row r="321" spans="1:9" ht="12.75">
      <c r="A321" s="258">
        <v>2.85945344548864</v>
      </c>
      <c r="B321" s="257">
        <v>0.51</v>
      </c>
      <c r="I321" s="82"/>
    </row>
    <row r="322" spans="1:9" ht="12.75">
      <c r="A322" s="258">
        <v>2.86940375871488</v>
      </c>
      <c r="B322" s="257">
        <v>0.51</v>
      </c>
      <c r="I322" s="82"/>
    </row>
    <row r="323" spans="1:9" ht="12.75">
      <c r="A323" s="258">
        <v>2.87935407194112</v>
      </c>
      <c r="B323" s="257">
        <v>0.51</v>
      </c>
      <c r="I323" s="82"/>
    </row>
    <row r="324" spans="1:9" ht="12.75">
      <c r="A324" s="258">
        <v>2.88930438516736</v>
      </c>
      <c r="B324" s="257">
        <v>0.51</v>
      </c>
      <c r="I324" s="82"/>
    </row>
    <row r="325" spans="1:9" ht="12.75">
      <c r="A325" s="258">
        <v>2.8992546983936</v>
      </c>
      <c r="B325" s="257">
        <v>0.51</v>
      </c>
      <c r="I325" s="82"/>
    </row>
    <row r="326" spans="1:9" ht="12.75">
      <c r="A326" s="258">
        <v>2.90920501161984</v>
      </c>
      <c r="B326" s="257">
        <v>0.51</v>
      </c>
      <c r="I326" s="82"/>
    </row>
    <row r="327" spans="1:9" ht="12.75">
      <c r="A327" s="258">
        <v>2.91915532484608</v>
      </c>
      <c r="B327" s="257">
        <v>0.51</v>
      </c>
      <c r="I327" s="82"/>
    </row>
    <row r="328" spans="1:9" ht="12.75">
      <c r="A328" s="258">
        <v>2.92910563807232</v>
      </c>
      <c r="B328" s="257">
        <v>0.51</v>
      </c>
      <c r="I328" s="82"/>
    </row>
    <row r="329" spans="1:9" ht="12.75">
      <c r="A329" s="258">
        <v>2.93905595129856</v>
      </c>
      <c r="B329" s="257">
        <v>0.51</v>
      </c>
      <c r="I329" s="82"/>
    </row>
    <row r="330" spans="1:9" ht="12.75">
      <c r="A330" s="258">
        <v>2.9490062645248</v>
      </c>
      <c r="B330" s="257">
        <v>0.51</v>
      </c>
      <c r="I330" s="82"/>
    </row>
    <row r="331" spans="1:9" ht="12.75">
      <c r="A331" s="258">
        <v>2.95895657775104</v>
      </c>
      <c r="B331" s="257">
        <v>0.51</v>
      </c>
      <c r="I331" s="82"/>
    </row>
    <row r="332" spans="1:9" ht="12.75">
      <c r="A332" s="258">
        <v>2.96890689097728</v>
      </c>
      <c r="B332" s="257">
        <v>0.51</v>
      </c>
      <c r="I332" s="82"/>
    </row>
    <row r="333" spans="1:9" ht="12.75">
      <c r="A333" s="258">
        <v>2.97885720420352</v>
      </c>
      <c r="B333" s="257">
        <v>0.51</v>
      </c>
      <c r="I333" s="82"/>
    </row>
    <row r="334" spans="1:9" ht="12.75">
      <c r="A334" s="258">
        <v>2.98880751742976</v>
      </c>
      <c r="B334" s="257">
        <v>0.51</v>
      </c>
      <c r="I334" s="82"/>
    </row>
    <row r="335" spans="1:9" ht="12.75">
      <c r="A335" s="258">
        <v>2.998757830656</v>
      </c>
      <c r="B335" s="257">
        <v>0.51</v>
      </c>
      <c r="I335" s="82"/>
    </row>
    <row r="336" spans="1:9" ht="12.75">
      <c r="A336" s="258">
        <v>3.00870814388224</v>
      </c>
      <c r="B336" s="257">
        <v>0.51</v>
      </c>
      <c r="I336" s="82"/>
    </row>
    <row r="337" spans="1:9" ht="12.75">
      <c r="A337" s="258">
        <v>3.01865845710848</v>
      </c>
      <c r="B337" s="257">
        <v>0.51</v>
      </c>
      <c r="I337" s="82"/>
    </row>
    <row r="338" spans="1:9" ht="12.75">
      <c r="A338" s="258">
        <v>3.02860877033472</v>
      </c>
      <c r="B338" s="257">
        <v>0.51</v>
      </c>
      <c r="I338" s="82"/>
    </row>
    <row r="339" spans="1:9" ht="12.75">
      <c r="A339" s="258">
        <v>3.03855908356096</v>
      </c>
      <c r="B339" s="257">
        <v>0.51</v>
      </c>
      <c r="I339" s="82"/>
    </row>
    <row r="340" spans="1:9" ht="12.75">
      <c r="A340" s="258">
        <v>3.0485093967872</v>
      </c>
      <c r="B340" s="257">
        <v>0.51</v>
      </c>
      <c r="I340" s="82"/>
    </row>
    <row r="341" spans="1:9" ht="12.75">
      <c r="A341" s="258">
        <v>3.05845971001344</v>
      </c>
      <c r="B341" s="257">
        <v>0.51</v>
      </c>
      <c r="I341" s="82"/>
    </row>
    <row r="342" spans="1:9" ht="12.75">
      <c r="A342" s="258">
        <v>3.06841002323968</v>
      </c>
      <c r="B342" s="257">
        <v>0.51</v>
      </c>
      <c r="I342" s="82"/>
    </row>
    <row r="343" spans="1:9" ht="12.75">
      <c r="A343" s="258">
        <v>3.07836033646592</v>
      </c>
      <c r="B343" s="257">
        <v>0.51</v>
      </c>
      <c r="I343" s="82"/>
    </row>
    <row r="344" spans="1:9" ht="12.75">
      <c r="A344" s="258">
        <v>3.08831064969216</v>
      </c>
      <c r="B344" s="257">
        <v>0.51</v>
      </c>
      <c r="I344" s="82"/>
    </row>
    <row r="345" spans="1:9" ht="12.75">
      <c r="A345" s="258">
        <v>3.0982609629184</v>
      </c>
      <c r="B345" s="257">
        <v>0.51</v>
      </c>
      <c r="I345" s="82"/>
    </row>
    <row r="346" spans="1:9" ht="12.75">
      <c r="A346" s="258">
        <v>3.10821127614464</v>
      </c>
      <c r="B346" s="257">
        <v>0.51</v>
      </c>
      <c r="I346" s="82"/>
    </row>
    <row r="347" spans="1:9" ht="12.75">
      <c r="A347" s="258">
        <v>3.11816158937088</v>
      </c>
      <c r="B347" s="257">
        <v>0.51</v>
      </c>
      <c r="I347" s="82"/>
    </row>
    <row r="348" spans="1:9" ht="12.75">
      <c r="A348" s="258">
        <v>3.12811190259712</v>
      </c>
      <c r="B348" s="257">
        <v>0.51</v>
      </c>
      <c r="I348" s="82"/>
    </row>
    <row r="349" spans="1:9" ht="12.75">
      <c r="A349" s="258">
        <v>3.13806221582336</v>
      </c>
      <c r="B349" s="257">
        <v>0.51</v>
      </c>
      <c r="I349" s="82"/>
    </row>
    <row r="350" spans="1:9" ht="12.75">
      <c r="A350" s="258">
        <v>3.1480125290496</v>
      </c>
      <c r="B350" s="257">
        <v>0.51</v>
      </c>
      <c r="I350" s="82"/>
    </row>
    <row r="351" spans="1:9" ht="12.75">
      <c r="A351" s="259"/>
      <c r="B351" s="222"/>
      <c r="I351" s="82"/>
    </row>
    <row r="352" ht="12.75">
      <c r="I352" s="82"/>
    </row>
    <row r="353" ht="12.75">
      <c r="I353" s="82"/>
    </row>
    <row r="354" ht="12.75">
      <c r="I354" s="82"/>
    </row>
    <row r="355" ht="12.75">
      <c r="I355" s="82"/>
    </row>
    <row r="356" ht="12.75">
      <c r="I356" s="82"/>
    </row>
    <row r="357" ht="12.75">
      <c r="I357" s="82"/>
    </row>
    <row r="358" ht="12.75">
      <c r="I358" s="82"/>
    </row>
    <row r="359" ht="12.75">
      <c r="I359" s="82"/>
    </row>
    <row r="360" ht="12.75">
      <c r="I360" s="82"/>
    </row>
    <row r="361" ht="12.75">
      <c r="I361" s="82"/>
    </row>
    <row r="362" ht="12.75">
      <c r="I362" s="82"/>
    </row>
    <row r="363" ht="12.75">
      <c r="I363" s="82"/>
    </row>
    <row r="364" ht="12.75">
      <c r="I364" s="82"/>
    </row>
    <row r="365" ht="12.75">
      <c r="I365" s="82"/>
    </row>
    <row r="366" ht="12.75">
      <c r="I366" s="82"/>
    </row>
    <row r="367" ht="12.75">
      <c r="I367" s="82"/>
    </row>
    <row r="368" ht="12.75">
      <c r="I368" s="82"/>
    </row>
    <row r="369" ht="12.75">
      <c r="I369" s="82"/>
    </row>
    <row r="370" ht="12.75">
      <c r="I370" s="82"/>
    </row>
    <row r="371" ht="12.75">
      <c r="I371" s="82"/>
    </row>
    <row r="372" ht="12.75">
      <c r="I372" s="82"/>
    </row>
    <row r="373" ht="12.75">
      <c r="I373" s="82"/>
    </row>
    <row r="374" ht="12.75">
      <c r="I374" s="82"/>
    </row>
    <row r="375" ht="12.75">
      <c r="I375" s="82"/>
    </row>
    <row r="376" ht="12.75">
      <c r="I376" s="82"/>
    </row>
    <row r="377" ht="12.75">
      <c r="I377" s="82"/>
    </row>
    <row r="378" ht="12.75">
      <c r="I378" s="82"/>
    </row>
    <row r="379" ht="12.75">
      <c r="I379" s="82"/>
    </row>
    <row r="380" ht="12.75">
      <c r="I380" s="82"/>
    </row>
  </sheetData>
  <sheetProtection/>
  <mergeCells count="101">
    <mergeCell ref="A42:B42"/>
    <mergeCell ref="A43:B43"/>
    <mergeCell ref="A47:B47"/>
    <mergeCell ref="C47:D47"/>
    <mergeCell ref="B48:B49"/>
    <mergeCell ref="C48:C49"/>
    <mergeCell ref="A36:B36"/>
    <mergeCell ref="O36:P36"/>
    <mergeCell ref="Q36:R36"/>
    <mergeCell ref="A37:B37"/>
    <mergeCell ref="A38:B38"/>
    <mergeCell ref="A40:H40"/>
    <mergeCell ref="A34:B34"/>
    <mergeCell ref="O34:P34"/>
    <mergeCell ref="Q34:R34"/>
    <mergeCell ref="A35:B35"/>
    <mergeCell ref="O35:P35"/>
    <mergeCell ref="Q35:R35"/>
    <mergeCell ref="A32:B32"/>
    <mergeCell ref="O32:P32"/>
    <mergeCell ref="Q32:R32"/>
    <mergeCell ref="A33:B33"/>
    <mergeCell ref="O33:P33"/>
    <mergeCell ref="Q33:R33"/>
    <mergeCell ref="A30:B30"/>
    <mergeCell ref="O30:P30"/>
    <mergeCell ref="Q30:R30"/>
    <mergeCell ref="A31:B31"/>
    <mergeCell ref="O31:P31"/>
    <mergeCell ref="Q31:R31"/>
    <mergeCell ref="A28:B28"/>
    <mergeCell ref="O28:P28"/>
    <mergeCell ref="Q28:R28"/>
    <mergeCell ref="A29:B29"/>
    <mergeCell ref="O29:P29"/>
    <mergeCell ref="Q29:R29"/>
    <mergeCell ref="A25:B25"/>
    <mergeCell ref="J25:J27"/>
    <mergeCell ref="K25:N25"/>
    <mergeCell ref="O25:R26"/>
    <mergeCell ref="A26:B26"/>
    <mergeCell ref="K26:L26"/>
    <mergeCell ref="M26:N26"/>
    <mergeCell ref="A27:B27"/>
    <mergeCell ref="O27:P27"/>
    <mergeCell ref="Q27:R27"/>
    <mergeCell ref="Q17:R17"/>
    <mergeCell ref="A18:A21"/>
    <mergeCell ref="K18:L18"/>
    <mergeCell ref="A23:H23"/>
    <mergeCell ref="A24:B24"/>
    <mergeCell ref="C24:H24"/>
    <mergeCell ref="J24:R24"/>
    <mergeCell ref="Q14:R14"/>
    <mergeCell ref="K15:L15"/>
    <mergeCell ref="M15:N15"/>
    <mergeCell ref="O15:P15"/>
    <mergeCell ref="Q15:R15"/>
    <mergeCell ref="Q16:R16"/>
    <mergeCell ref="A14:A17"/>
    <mergeCell ref="K14:L14"/>
    <mergeCell ref="M14:N14"/>
    <mergeCell ref="O14:P14"/>
    <mergeCell ref="K16:L16"/>
    <mergeCell ref="M16:N16"/>
    <mergeCell ref="O16:P16"/>
    <mergeCell ref="K17:L17"/>
    <mergeCell ref="M17:N17"/>
    <mergeCell ref="O17:P17"/>
    <mergeCell ref="M12:N12"/>
    <mergeCell ref="O12:P12"/>
    <mergeCell ref="Q12:R12"/>
    <mergeCell ref="K13:L13"/>
    <mergeCell ref="M13:N13"/>
    <mergeCell ref="O13:P13"/>
    <mergeCell ref="Q13:R13"/>
    <mergeCell ref="A10:A13"/>
    <mergeCell ref="K10:L10"/>
    <mergeCell ref="M10:N10"/>
    <mergeCell ref="O10:P10"/>
    <mergeCell ref="Q10:R10"/>
    <mergeCell ref="K11:L11"/>
    <mergeCell ref="M11:N11"/>
    <mergeCell ref="O11:P11"/>
    <mergeCell ref="Q11:R11"/>
    <mergeCell ref="K12:L12"/>
    <mergeCell ref="A6:A9"/>
    <mergeCell ref="J6:R7"/>
    <mergeCell ref="J8:J9"/>
    <mergeCell ref="K8:N8"/>
    <mergeCell ref="O8:R8"/>
    <mergeCell ref="K9:L9"/>
    <mergeCell ref="M9:N9"/>
    <mergeCell ref="O9:P9"/>
    <mergeCell ref="Q9:R9"/>
    <mergeCell ref="A1:H1"/>
    <mergeCell ref="J1:S1"/>
    <mergeCell ref="A2:B2"/>
    <mergeCell ref="A3:B3"/>
    <mergeCell ref="A4:B4"/>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slab </dc:title>
  <dc:subject>cantilever type slab </dc:subject>
  <dc:creator>pk_nandwana@yahoo.co.in</dc:creator>
  <cp:keywords/>
  <dc:description/>
  <cp:lastModifiedBy>atif</cp:lastModifiedBy>
  <cp:lastPrinted>2010-06-25T10:58:46Z</cp:lastPrinted>
  <dcterms:created xsi:type="dcterms:W3CDTF">1996-10-14T23:33:28Z</dcterms:created>
  <dcterms:modified xsi:type="dcterms:W3CDTF">2014-05-30T13:34:50Z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